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8210" yWindow="405" windowWidth="20490" windowHeight="7410" tabRatio="832"/>
  </bookViews>
  <sheets>
    <sheet name="資金繰り表フォーム" sheetId="8" r:id="rId1"/>
    <sheet name="入力手順" sheetId="16" r:id="rId2"/>
    <sheet name="簡易収支計画" sheetId="12" r:id="rId3"/>
    <sheet name="売掛等入金" sheetId="9" r:id="rId4"/>
    <sheet name="第1企業回収" sheetId="17" state="hidden" r:id="rId5"/>
    <sheet name="第2企業回収" sheetId="18" state="hidden" r:id="rId6"/>
    <sheet name="第3企業回収" sheetId="19" state="hidden" r:id="rId7"/>
    <sheet name="その他企業回収" sheetId="20" state="hidden" r:id="rId8"/>
    <sheet name="買掛等支出" sheetId="11" r:id="rId9"/>
    <sheet name="製造経費支出" sheetId="14" r:id="rId10"/>
    <sheet name="その他経費支出" sheetId="13" r:id="rId11"/>
    <sheet name="長期財務収支" sheetId="10" r:id="rId12"/>
    <sheet name="短期財務収支" sheetId="15" r:id="rId13"/>
  </sheets>
  <definedNames>
    <definedName name="_xlnm._FilterDatabase" localSheetId="3" hidden="1">売掛等入金!$Z$14:$AM$14</definedName>
    <definedName name="_xlnm.Print_Area" localSheetId="7">その他企業回収!$A$1:$Q$78</definedName>
    <definedName name="_xlnm.Print_Area" localSheetId="10">その他経費支出!$A$1:$O$24</definedName>
    <definedName name="_xlnm.Print_Area" localSheetId="2">簡易収支計画!$A$1:$U$74</definedName>
    <definedName name="_xlnm.Print_Area" localSheetId="0">資金繰り表フォーム!$A$1:$AD$62</definedName>
    <definedName name="_xlnm.Print_Area" localSheetId="9">製造経費支出!$A$1:$O$24</definedName>
    <definedName name="_xlnm.Print_Area" localSheetId="4">第1企業回収!$A$1:$Q$78</definedName>
    <definedName name="_xlnm.Print_Area" localSheetId="5">第2企業回収!$A$1:$Q$78</definedName>
    <definedName name="_xlnm.Print_Area" localSheetId="6">第3企業回収!$A$1:$Q$78</definedName>
    <definedName name="_xlnm.Print_Area" localSheetId="12">短期財務収支!$A$1:$R$159</definedName>
    <definedName name="_xlnm.Print_Area" localSheetId="11">長期財務収支!$A$1:$R$159</definedName>
    <definedName name="_xlnm.Print_Area" localSheetId="8">買掛等支出!$A$1:$P$57</definedName>
    <definedName name="_xlnm.Print_Area" localSheetId="3">売掛等入金!$A$1:$Q$78</definedName>
  </definedNames>
  <calcPr calcId="145621"/>
</workbook>
</file>

<file path=xl/calcChain.xml><?xml version="1.0" encoding="utf-8"?>
<calcChain xmlns="http://schemas.openxmlformats.org/spreadsheetml/2006/main">
  <c r="H3" i="17" l="1"/>
  <c r="O5" i="9" l="1"/>
  <c r="AM45" i="9" l="1"/>
  <c r="AK49" i="9"/>
  <c r="AL49" i="9"/>
  <c r="AM49" i="9"/>
  <c r="AG53" i="9"/>
  <c r="AH53" i="9"/>
  <c r="AI53" i="9"/>
  <c r="AJ53" i="9"/>
  <c r="AK53" i="9"/>
  <c r="AL53" i="9"/>
  <c r="AM53" i="9"/>
  <c r="Z57" i="9"/>
  <c r="AA57" i="9"/>
  <c r="AB57" i="9"/>
  <c r="AA58" i="9" s="1"/>
  <c r="AC57" i="9"/>
  <c r="AD57" i="9"/>
  <c r="AE57" i="9"/>
  <c r="AF57" i="9"/>
  <c r="AG57" i="9"/>
  <c r="AH57" i="9"/>
  <c r="AI57" i="9"/>
  <c r="AJ57" i="9"/>
  <c r="AK57" i="9"/>
  <c r="AL57" i="9"/>
  <c r="AM57" i="9"/>
  <c r="AM58" i="9" l="1"/>
  <c r="AE58" i="9"/>
  <c r="AI58" i="9"/>
  <c r="AB58" i="9"/>
  <c r="AH58" i="9"/>
  <c r="AD58" i="9"/>
  <c r="Z58" i="9"/>
  <c r="AL58" i="9"/>
  <c r="AK58" i="9"/>
  <c r="AG58" i="9"/>
  <c r="AC58" i="9"/>
  <c r="AJ58" i="9"/>
  <c r="AF58" i="9"/>
  <c r="L3" i="17"/>
  <c r="J14" i="17" l="1"/>
  <c r="K34" i="17"/>
  <c r="L22" i="17"/>
  <c r="P38" i="17"/>
  <c r="M34" i="17"/>
  <c r="J26" i="17"/>
  <c r="N42" i="17"/>
  <c r="O46" i="17"/>
  <c r="M26" i="17"/>
  <c r="J22" i="17"/>
  <c r="O34" i="17"/>
  <c r="L30" i="17"/>
  <c r="P46" i="17"/>
  <c r="M38" i="17"/>
  <c r="J30" i="17"/>
  <c r="N46" i="17"/>
  <c r="Q42" i="17"/>
  <c r="K26" i="17"/>
  <c r="O42" i="17"/>
  <c r="L34" i="17"/>
  <c r="I26" i="17"/>
  <c r="M42" i="17"/>
  <c r="N30" i="17"/>
  <c r="Q50" i="17"/>
  <c r="K30" i="17"/>
  <c r="L38" i="17"/>
  <c r="N38" i="17"/>
  <c r="T10" i="9"/>
  <c r="I13" i="11" l="1"/>
  <c r="H13" i="11"/>
  <c r="F12" i="11"/>
  <c r="P42" i="11"/>
  <c r="O39" i="11"/>
  <c r="N36" i="11"/>
  <c r="M33" i="11"/>
  <c r="L30" i="11"/>
  <c r="K27" i="11"/>
  <c r="J24" i="11"/>
  <c r="I21" i="11"/>
  <c r="H18" i="11"/>
  <c r="G15" i="11"/>
  <c r="P37" i="11" l="1"/>
  <c r="P34" i="11"/>
  <c r="O34" i="11"/>
  <c r="O31" i="11"/>
  <c r="N31" i="11"/>
  <c r="N28" i="11"/>
  <c r="M28" i="11"/>
  <c r="M25" i="11"/>
  <c r="L25" i="11"/>
  <c r="L22" i="11"/>
  <c r="K22" i="11"/>
  <c r="K19" i="11"/>
  <c r="J19" i="11"/>
  <c r="U27" i="12" l="1"/>
  <c r="AA65" i="8" l="1"/>
  <c r="Y65" i="8"/>
  <c r="W65" i="8"/>
  <c r="U65" i="8"/>
  <c r="S65" i="8"/>
  <c r="Q65" i="8"/>
  <c r="O65" i="8"/>
  <c r="M65" i="8"/>
  <c r="K65" i="8"/>
  <c r="I65" i="8"/>
  <c r="G65" i="8"/>
  <c r="E65" i="8"/>
  <c r="T26" i="12"/>
  <c r="S26" i="12"/>
  <c r="F26" i="12"/>
  <c r="E26" i="12"/>
  <c r="G34" i="10" l="1"/>
  <c r="N48" i="9" l="1"/>
  <c r="M44" i="9"/>
  <c r="L6" i="20"/>
  <c r="J6" i="20"/>
  <c r="H6" i="20"/>
  <c r="F6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R67" i="20"/>
  <c r="R66" i="20"/>
  <c r="R65" i="20"/>
  <c r="R63" i="20"/>
  <c r="R62" i="20"/>
  <c r="R59" i="20"/>
  <c r="R55" i="20"/>
  <c r="R51" i="20"/>
  <c r="R47" i="20"/>
  <c r="R43" i="20"/>
  <c r="R39" i="20"/>
  <c r="R35" i="20"/>
  <c r="R31" i="20"/>
  <c r="R27" i="20"/>
  <c r="R23" i="20"/>
  <c r="R19" i="20"/>
  <c r="R16" i="20"/>
  <c r="R15" i="20"/>
  <c r="R12" i="20"/>
  <c r="T11" i="20"/>
  <c r="R11" i="20"/>
  <c r="T10" i="20"/>
  <c r="R10" i="20"/>
  <c r="N2" i="20"/>
  <c r="L5" i="19"/>
  <c r="J5" i="19"/>
  <c r="H5" i="19"/>
  <c r="F5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R67" i="19"/>
  <c r="R66" i="19"/>
  <c r="R65" i="19"/>
  <c r="R63" i="19"/>
  <c r="R62" i="19"/>
  <c r="R59" i="19"/>
  <c r="R55" i="19"/>
  <c r="R51" i="19"/>
  <c r="R47" i="19"/>
  <c r="R43" i="19"/>
  <c r="R39" i="19"/>
  <c r="R35" i="19"/>
  <c r="R31" i="19"/>
  <c r="R27" i="19"/>
  <c r="R23" i="19"/>
  <c r="R19" i="19"/>
  <c r="R16" i="19"/>
  <c r="R15" i="19"/>
  <c r="R12" i="19"/>
  <c r="T11" i="19"/>
  <c r="R11" i="19"/>
  <c r="T10" i="19"/>
  <c r="R10" i="19"/>
  <c r="N2" i="19"/>
  <c r="L4" i="18"/>
  <c r="J4" i="18"/>
  <c r="H4" i="18"/>
  <c r="F4" i="18"/>
  <c r="J3" i="17"/>
  <c r="F3" i="17"/>
  <c r="Q71" i="18"/>
  <c r="P71" i="18"/>
  <c r="O71" i="18"/>
  <c r="N71" i="18"/>
  <c r="M71" i="18"/>
  <c r="L71" i="18"/>
  <c r="K71" i="18"/>
  <c r="J71" i="18"/>
  <c r="I71" i="18"/>
  <c r="H71" i="18"/>
  <c r="G71" i="18"/>
  <c r="F71" i="18"/>
  <c r="R67" i="18"/>
  <c r="R66" i="18"/>
  <c r="R65" i="18"/>
  <c r="R63" i="18"/>
  <c r="R62" i="18"/>
  <c r="R59" i="18"/>
  <c r="R55" i="18"/>
  <c r="R51" i="18"/>
  <c r="R47" i="18"/>
  <c r="R43" i="18"/>
  <c r="R39" i="18"/>
  <c r="R35" i="18"/>
  <c r="R31" i="18"/>
  <c r="R27" i="18"/>
  <c r="R23" i="18"/>
  <c r="R19" i="18"/>
  <c r="R16" i="18"/>
  <c r="R15" i="18"/>
  <c r="R12" i="18"/>
  <c r="T11" i="18"/>
  <c r="R11" i="18"/>
  <c r="T10" i="18"/>
  <c r="R10" i="18"/>
  <c r="N2" i="18"/>
  <c r="F53" i="12"/>
  <c r="S53" i="12"/>
  <c r="T53" i="12"/>
  <c r="E53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E52" i="12"/>
  <c r="E51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E50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E45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E43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E41" i="12"/>
  <c r="E37" i="12"/>
  <c r="D13" i="20" s="1"/>
  <c r="F37" i="12"/>
  <c r="D17" i="17" s="1"/>
  <c r="G37" i="12"/>
  <c r="D21" i="20" s="1"/>
  <c r="H37" i="12"/>
  <c r="D25" i="17" s="1"/>
  <c r="I37" i="12"/>
  <c r="D29" i="17" s="1"/>
  <c r="J37" i="12"/>
  <c r="D33" i="17" s="1"/>
  <c r="K37" i="12"/>
  <c r="L37" i="12"/>
  <c r="D41" i="17" s="1"/>
  <c r="M37" i="12"/>
  <c r="D45" i="17" s="1"/>
  <c r="N37" i="12"/>
  <c r="D49" i="17" s="1"/>
  <c r="O37" i="12"/>
  <c r="D53" i="20" s="1"/>
  <c r="P37" i="12"/>
  <c r="D57" i="17" s="1"/>
  <c r="Q37" i="12"/>
  <c r="D61" i="17" s="1"/>
  <c r="R37" i="12"/>
  <c r="D65" i="17" s="1"/>
  <c r="S37" i="12"/>
  <c r="T37" i="12"/>
  <c r="E38" i="12"/>
  <c r="D14" i="19" s="1"/>
  <c r="F38" i="12"/>
  <c r="D18" i="17" s="1"/>
  <c r="G38" i="12"/>
  <c r="H38" i="12"/>
  <c r="D26" i="17" s="1"/>
  <c r="I38" i="12"/>
  <c r="D30" i="17" s="1"/>
  <c r="J38" i="12"/>
  <c r="D34" i="17" s="1"/>
  <c r="K38" i="12"/>
  <c r="L38" i="12"/>
  <c r="D42" i="17" s="1"/>
  <c r="M38" i="12"/>
  <c r="D46" i="17" s="1"/>
  <c r="N38" i="12"/>
  <c r="D50" i="17" s="1"/>
  <c r="O38" i="12"/>
  <c r="P38" i="12"/>
  <c r="D58" i="17" s="1"/>
  <c r="Q38" i="12"/>
  <c r="D62" i="17" s="1"/>
  <c r="R38" i="12"/>
  <c r="D66" i="17" s="1"/>
  <c r="S38" i="12"/>
  <c r="T38" i="12"/>
  <c r="E39" i="12"/>
  <c r="D15" i="9" s="1"/>
  <c r="F39" i="12"/>
  <c r="D19" i="17" s="1"/>
  <c r="H39" i="12"/>
  <c r="D27" i="17" s="1"/>
  <c r="I39" i="12"/>
  <c r="D31" i="17" s="1"/>
  <c r="J39" i="12"/>
  <c r="D35" i="17" s="1"/>
  <c r="K39" i="12"/>
  <c r="L39" i="12"/>
  <c r="D43" i="17" s="1"/>
  <c r="M39" i="12"/>
  <c r="D47" i="17" s="1"/>
  <c r="N39" i="12"/>
  <c r="D51" i="17" s="1"/>
  <c r="O39" i="12"/>
  <c r="P39" i="12"/>
  <c r="D59" i="17" s="1"/>
  <c r="Q39" i="12"/>
  <c r="D63" i="17" s="1"/>
  <c r="R39" i="12"/>
  <c r="D67" i="17" s="1"/>
  <c r="S39" i="12"/>
  <c r="T39" i="12"/>
  <c r="F36" i="12"/>
  <c r="D16" i="17" s="1"/>
  <c r="J18" i="17" s="1"/>
  <c r="G36" i="12"/>
  <c r="D20" i="20" s="1"/>
  <c r="H36" i="12"/>
  <c r="D24" i="19" s="1"/>
  <c r="I36" i="12"/>
  <c r="D28" i="20" s="1"/>
  <c r="J36" i="12"/>
  <c r="D32" i="18" s="1"/>
  <c r="K36" i="12"/>
  <c r="D36" i="20" s="1"/>
  <c r="L36" i="12"/>
  <c r="M36" i="12"/>
  <c r="D44" i="20" s="1"/>
  <c r="N36" i="12"/>
  <c r="D48" i="18" s="1"/>
  <c r="O36" i="12"/>
  <c r="D52" i="20" s="1"/>
  <c r="P36" i="12"/>
  <c r="Q36" i="12"/>
  <c r="D60" i="20" s="1"/>
  <c r="R36" i="12"/>
  <c r="D64" i="17" s="1"/>
  <c r="S36" i="12"/>
  <c r="T36" i="12"/>
  <c r="E36" i="12"/>
  <c r="D12" i="18" s="1"/>
  <c r="Q42" i="20" l="1"/>
  <c r="M42" i="20"/>
  <c r="M38" i="20"/>
  <c r="M34" i="20"/>
  <c r="M26" i="20"/>
  <c r="I26" i="20"/>
  <c r="I22" i="20"/>
  <c r="N38" i="20"/>
  <c r="J26" i="20"/>
  <c r="P46" i="20"/>
  <c r="P38" i="20"/>
  <c r="L38" i="20"/>
  <c r="L34" i="20"/>
  <c r="L30" i="20"/>
  <c r="L22" i="20"/>
  <c r="H22" i="20"/>
  <c r="N42" i="20"/>
  <c r="J30" i="20"/>
  <c r="O46" i="20"/>
  <c r="O42" i="20"/>
  <c r="O34" i="20"/>
  <c r="K34" i="20"/>
  <c r="K30" i="20"/>
  <c r="K26" i="20"/>
  <c r="N46" i="20"/>
  <c r="N30" i="20"/>
  <c r="J22" i="20"/>
  <c r="O46" i="19"/>
  <c r="O42" i="19"/>
  <c r="O34" i="19"/>
  <c r="K34" i="19"/>
  <c r="K30" i="19"/>
  <c r="K26" i="19"/>
  <c r="P38" i="19"/>
  <c r="L30" i="19"/>
  <c r="H22" i="19"/>
  <c r="N46" i="19"/>
  <c r="N42" i="19"/>
  <c r="N38" i="19"/>
  <c r="N30" i="19"/>
  <c r="J30" i="19"/>
  <c r="J26" i="19"/>
  <c r="J22" i="19"/>
  <c r="I22" i="19"/>
  <c r="P42" i="19"/>
  <c r="L38" i="19"/>
  <c r="L22" i="19"/>
  <c r="Q42" i="19"/>
  <c r="M42" i="19"/>
  <c r="M38" i="19"/>
  <c r="M34" i="19"/>
  <c r="M30" i="19"/>
  <c r="M26" i="19"/>
  <c r="I26" i="19"/>
  <c r="P46" i="19"/>
  <c r="L34" i="19"/>
  <c r="L26" i="19"/>
  <c r="I14" i="19"/>
  <c r="Q46" i="18"/>
  <c r="P42" i="18"/>
  <c r="O38" i="18"/>
  <c r="N34" i="18"/>
  <c r="M30" i="18"/>
  <c r="L26" i="18"/>
  <c r="K22" i="18"/>
  <c r="I14" i="18"/>
  <c r="O46" i="18"/>
  <c r="N42" i="18"/>
  <c r="M38" i="18"/>
  <c r="L34" i="18"/>
  <c r="K30" i="18"/>
  <c r="J26" i="18"/>
  <c r="I22" i="18"/>
  <c r="N46" i="18"/>
  <c r="M42" i="18"/>
  <c r="L38" i="18"/>
  <c r="K34" i="18"/>
  <c r="J30" i="18"/>
  <c r="I26" i="18"/>
  <c r="H22" i="18"/>
  <c r="Q42" i="18"/>
  <c r="P38" i="18"/>
  <c r="L22" i="18"/>
  <c r="J18" i="18"/>
  <c r="G14" i="17"/>
  <c r="K18" i="17"/>
  <c r="F14" i="17"/>
  <c r="G18" i="17"/>
  <c r="K18" i="19"/>
  <c r="J14" i="19"/>
  <c r="K18" i="20"/>
  <c r="F74" i="17"/>
  <c r="D46" i="20"/>
  <c r="D13" i="18"/>
  <c r="G14" i="18" s="1"/>
  <c r="D48" i="19"/>
  <c r="D62" i="19"/>
  <c r="P60" i="19" s="1"/>
  <c r="P68" i="19" s="1"/>
  <c r="D14" i="17"/>
  <c r="D15" i="19"/>
  <c r="D16" i="20"/>
  <c r="D36" i="9"/>
  <c r="D48" i="17"/>
  <c r="O49" i="17" s="1"/>
  <c r="S71" i="18"/>
  <c r="D32" i="19"/>
  <c r="D46" i="19"/>
  <c r="N45" i="19" s="1"/>
  <c r="D30" i="20"/>
  <c r="R71" i="20"/>
  <c r="D45" i="9"/>
  <c r="D64" i="18"/>
  <c r="R71" i="18"/>
  <c r="D30" i="19"/>
  <c r="H28" i="19" s="1"/>
  <c r="H68" i="19" s="1"/>
  <c r="D47" i="19"/>
  <c r="D14" i="20"/>
  <c r="D48" i="20"/>
  <c r="D20" i="9"/>
  <c r="D48" i="9"/>
  <c r="D15" i="17"/>
  <c r="D17" i="18"/>
  <c r="G17" i="18" s="1"/>
  <c r="D47" i="18"/>
  <c r="D31" i="19"/>
  <c r="D64" i="19"/>
  <c r="S71" i="20"/>
  <c r="D35" i="20"/>
  <c r="I32" i="20" s="1"/>
  <c r="J33" i="20" s="1"/>
  <c r="D45" i="20"/>
  <c r="D51" i="20"/>
  <c r="M48" i="20" s="1"/>
  <c r="D61" i="20"/>
  <c r="D32" i="9"/>
  <c r="D61" i="9"/>
  <c r="D42" i="18"/>
  <c r="D60" i="18"/>
  <c r="D27" i="20"/>
  <c r="G24" i="20" s="1"/>
  <c r="H25" i="20" s="1"/>
  <c r="D58" i="18"/>
  <c r="D25" i="19"/>
  <c r="D57" i="19"/>
  <c r="D25" i="9"/>
  <c r="D32" i="17"/>
  <c r="N34" i="17" s="1"/>
  <c r="D26" i="18"/>
  <c r="D31" i="18"/>
  <c r="D41" i="18"/>
  <c r="D44" i="18"/>
  <c r="D49" i="18"/>
  <c r="M48" i="18" s="1"/>
  <c r="D12" i="19"/>
  <c r="D12" i="20"/>
  <c r="D19" i="20"/>
  <c r="F17" i="20" s="1"/>
  <c r="D29" i="20"/>
  <c r="D32" i="20"/>
  <c r="D16" i="9"/>
  <c r="D29" i="9"/>
  <c r="D44" i="9"/>
  <c r="D57" i="9"/>
  <c r="D57" i="18"/>
  <c r="Q57" i="18" s="1"/>
  <c r="D60" i="9"/>
  <c r="D41" i="19"/>
  <c r="D43" i="20"/>
  <c r="K40" i="20" s="1"/>
  <c r="L41" i="20" s="1"/>
  <c r="D12" i="9"/>
  <c r="D28" i="17"/>
  <c r="M30" i="17" s="1"/>
  <c r="D25" i="18"/>
  <c r="M26" i="18" s="1"/>
  <c r="D28" i="18"/>
  <c r="D33" i="18"/>
  <c r="O34" i="18" s="1"/>
  <c r="D63" i="18"/>
  <c r="D66" i="19"/>
  <c r="Q64" i="19" s="1"/>
  <c r="R64" i="19" s="1"/>
  <c r="T64" i="19" s="1"/>
  <c r="D15" i="20"/>
  <c r="I14" i="20" s="1"/>
  <c r="D59" i="20"/>
  <c r="O56" i="20" s="1"/>
  <c r="D62" i="20"/>
  <c r="D13" i="9"/>
  <c r="D28" i="9"/>
  <c r="D41" i="9"/>
  <c r="D52" i="9"/>
  <c r="D64" i="9"/>
  <c r="D56" i="17"/>
  <c r="D56" i="18"/>
  <c r="D56" i="20"/>
  <c r="D56" i="9"/>
  <c r="D40" i="17"/>
  <c r="D40" i="18"/>
  <c r="D40" i="20"/>
  <c r="D55" i="17"/>
  <c r="D55" i="9"/>
  <c r="D55" i="19"/>
  <c r="D55" i="20"/>
  <c r="N52" i="20" s="1"/>
  <c r="R52" i="20" s="1"/>
  <c r="D39" i="17"/>
  <c r="D39" i="9"/>
  <c r="D39" i="19"/>
  <c r="D39" i="20"/>
  <c r="J36" i="20" s="1"/>
  <c r="J68" i="20" s="1"/>
  <c r="D38" i="17"/>
  <c r="D38" i="18"/>
  <c r="D38" i="9"/>
  <c r="D38" i="20"/>
  <c r="D37" i="17"/>
  <c r="D37" i="19"/>
  <c r="D37" i="9"/>
  <c r="D37" i="18"/>
  <c r="D40" i="19"/>
  <c r="D39" i="18"/>
  <c r="D56" i="19"/>
  <c r="D40" i="9"/>
  <c r="D24" i="17"/>
  <c r="D24" i="18"/>
  <c r="D24" i="20"/>
  <c r="D54" i="17"/>
  <c r="D54" i="18"/>
  <c r="D54" i="9"/>
  <c r="D54" i="20"/>
  <c r="D22" i="17"/>
  <c r="D22" i="18"/>
  <c r="D22" i="20"/>
  <c r="D22" i="9"/>
  <c r="D53" i="17"/>
  <c r="D53" i="19"/>
  <c r="D53" i="9"/>
  <c r="D53" i="18"/>
  <c r="N52" i="18" s="1"/>
  <c r="D21" i="17"/>
  <c r="D21" i="19"/>
  <c r="D21" i="9"/>
  <c r="D21" i="18"/>
  <c r="D24" i="9"/>
  <c r="D38" i="19"/>
  <c r="L37" i="19" s="1"/>
  <c r="D55" i="18"/>
  <c r="D22" i="19"/>
  <c r="F20" i="19" s="1"/>
  <c r="R20" i="19" s="1"/>
  <c r="D54" i="19"/>
  <c r="N52" i="19" s="1"/>
  <c r="N68" i="19" s="1"/>
  <c r="D37" i="20"/>
  <c r="D52" i="17"/>
  <c r="D18" i="18"/>
  <c r="D20" i="18"/>
  <c r="D34" i="18"/>
  <c r="D50" i="18"/>
  <c r="D65" i="18"/>
  <c r="Q64" i="18" s="1"/>
  <c r="R64" i="18" s="1"/>
  <c r="D17" i="19"/>
  <c r="D33" i="19"/>
  <c r="D49" i="19"/>
  <c r="D17" i="9"/>
  <c r="D33" i="9"/>
  <c r="D49" i="9"/>
  <c r="D65" i="9"/>
  <c r="D13" i="17"/>
  <c r="D36" i="17"/>
  <c r="D60" i="17"/>
  <c r="D14" i="18"/>
  <c r="D16" i="18"/>
  <c r="D19" i="18"/>
  <c r="D27" i="18"/>
  <c r="D29" i="18"/>
  <c r="N30" i="18" s="1"/>
  <c r="D35" i="18"/>
  <c r="D43" i="18"/>
  <c r="D45" i="18"/>
  <c r="D51" i="18"/>
  <c r="D59" i="18"/>
  <c r="D61" i="18"/>
  <c r="P60" i="18" s="1"/>
  <c r="D13" i="19"/>
  <c r="D18" i="19"/>
  <c r="G17" i="19" s="1"/>
  <c r="D20" i="19"/>
  <c r="D26" i="19"/>
  <c r="G24" i="19" s="1"/>
  <c r="D28" i="19"/>
  <c r="D34" i="19"/>
  <c r="K33" i="19" s="1"/>
  <c r="D36" i="19"/>
  <c r="D42" i="19"/>
  <c r="K40" i="19" s="1"/>
  <c r="D44" i="19"/>
  <c r="D50" i="19"/>
  <c r="M48" i="19" s="1"/>
  <c r="D52" i="19"/>
  <c r="D58" i="19"/>
  <c r="Q57" i="19" s="1"/>
  <c r="D60" i="19"/>
  <c r="D63" i="19"/>
  <c r="D65" i="19"/>
  <c r="D67" i="19"/>
  <c r="D17" i="20"/>
  <c r="D25" i="20"/>
  <c r="D31" i="20"/>
  <c r="H28" i="20" s="1"/>
  <c r="I29" i="20" s="1"/>
  <c r="D33" i="20"/>
  <c r="D41" i="20"/>
  <c r="D47" i="20"/>
  <c r="N45" i="20" s="1"/>
  <c r="D49" i="20"/>
  <c r="D57" i="20"/>
  <c r="D64" i="20"/>
  <c r="D14" i="9"/>
  <c r="D18" i="9"/>
  <c r="D26" i="9"/>
  <c r="D30" i="9"/>
  <c r="D34" i="9"/>
  <c r="D42" i="9"/>
  <c r="D46" i="9"/>
  <c r="D50" i="9"/>
  <c r="D58" i="9"/>
  <c r="D62" i="9"/>
  <c r="D66" i="9"/>
  <c r="D36" i="18"/>
  <c r="D52" i="18"/>
  <c r="D67" i="18"/>
  <c r="D66" i="20"/>
  <c r="D12" i="17"/>
  <c r="D20" i="17"/>
  <c r="D44" i="17"/>
  <c r="Q46" i="17" s="1"/>
  <c r="D15" i="18"/>
  <c r="D30" i="18"/>
  <c r="D46" i="18"/>
  <c r="D62" i="18"/>
  <c r="D66" i="18"/>
  <c r="D16" i="19"/>
  <c r="D19" i="19"/>
  <c r="D27" i="19"/>
  <c r="D29" i="19"/>
  <c r="D35" i="19"/>
  <c r="D43" i="19"/>
  <c r="D45" i="19"/>
  <c r="D51" i="19"/>
  <c r="D59" i="19"/>
  <c r="D61" i="19"/>
  <c r="D18" i="20"/>
  <c r="D26" i="20"/>
  <c r="D34" i="20"/>
  <c r="D42" i="20"/>
  <c r="D50" i="20"/>
  <c r="D58" i="20"/>
  <c r="D63" i="20"/>
  <c r="P60" i="20" s="1"/>
  <c r="D65" i="20"/>
  <c r="D67" i="20"/>
  <c r="Q64" i="20" s="1"/>
  <c r="Q68" i="20" s="1"/>
  <c r="D19" i="9"/>
  <c r="D27" i="9"/>
  <c r="D31" i="9"/>
  <c r="D35" i="9"/>
  <c r="D43" i="9"/>
  <c r="D47" i="9"/>
  <c r="D51" i="9"/>
  <c r="D59" i="9"/>
  <c r="D63" i="9"/>
  <c r="D67" i="9"/>
  <c r="F13" i="18"/>
  <c r="R13" i="18" s="1"/>
  <c r="H21" i="18"/>
  <c r="F14" i="18"/>
  <c r="G14" i="19"/>
  <c r="H14" i="19"/>
  <c r="J29" i="19"/>
  <c r="F13" i="20"/>
  <c r="R13" i="20" s="1"/>
  <c r="G17" i="20"/>
  <c r="L37" i="20"/>
  <c r="M41" i="20"/>
  <c r="F13" i="19"/>
  <c r="I25" i="19"/>
  <c r="M41" i="19"/>
  <c r="J29" i="20"/>
  <c r="O49" i="20"/>
  <c r="P53" i="20"/>
  <c r="F14" i="19"/>
  <c r="H18" i="20"/>
  <c r="Q54" i="20"/>
  <c r="G14" i="20"/>
  <c r="H14" i="20"/>
  <c r="L37" i="18"/>
  <c r="I25" i="18"/>
  <c r="S71" i="19"/>
  <c r="R71" i="19"/>
  <c r="U38" i="12"/>
  <c r="U37" i="12"/>
  <c r="F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E35" i="12"/>
  <c r="U36" i="12"/>
  <c r="F5" i="12"/>
  <c r="Q71" i="17"/>
  <c r="P71" i="17"/>
  <c r="O71" i="17"/>
  <c r="N71" i="17"/>
  <c r="M71" i="17"/>
  <c r="L71" i="17"/>
  <c r="K71" i="17"/>
  <c r="J71" i="17"/>
  <c r="I71" i="17"/>
  <c r="H71" i="17"/>
  <c r="G71" i="17"/>
  <c r="F71" i="17"/>
  <c r="R67" i="17"/>
  <c r="R66" i="17"/>
  <c r="R65" i="17"/>
  <c r="R63" i="17"/>
  <c r="R62" i="17"/>
  <c r="R59" i="17"/>
  <c r="Q57" i="17"/>
  <c r="R55" i="17"/>
  <c r="P53" i="17"/>
  <c r="R51" i="17"/>
  <c r="R47" i="17"/>
  <c r="R43" i="17"/>
  <c r="R39" i="17"/>
  <c r="R35" i="17"/>
  <c r="R31" i="17"/>
  <c r="R27" i="17"/>
  <c r="I25" i="17"/>
  <c r="R23" i="17"/>
  <c r="H21" i="17"/>
  <c r="R19" i="17"/>
  <c r="G17" i="17"/>
  <c r="F17" i="17"/>
  <c r="H18" i="17" s="1"/>
  <c r="R16" i="17"/>
  <c r="R15" i="17"/>
  <c r="R12" i="17"/>
  <c r="T11" i="17"/>
  <c r="R11" i="17"/>
  <c r="T10" i="17"/>
  <c r="R10" i="17"/>
  <c r="N2" i="17"/>
  <c r="U7" i="12"/>
  <c r="U8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E5" i="12"/>
  <c r="U6" i="12"/>
  <c r="G74" i="17" l="1"/>
  <c r="K22" i="17"/>
  <c r="M41" i="17"/>
  <c r="P42" i="17"/>
  <c r="F13" i="17"/>
  <c r="F13" i="9" s="1"/>
  <c r="I14" i="17"/>
  <c r="X13" i="9" s="1"/>
  <c r="G24" i="17"/>
  <c r="L26" i="17"/>
  <c r="J18" i="19"/>
  <c r="L37" i="17"/>
  <c r="L37" i="9" s="1"/>
  <c r="O38" i="17"/>
  <c r="Q46" i="19"/>
  <c r="X45" i="9" s="1"/>
  <c r="K22" i="19"/>
  <c r="O38" i="20"/>
  <c r="N34" i="20"/>
  <c r="L26" i="20"/>
  <c r="M30" i="20"/>
  <c r="K18" i="18"/>
  <c r="Y17" i="9" s="1"/>
  <c r="AM17" i="9" s="1"/>
  <c r="F17" i="19"/>
  <c r="J14" i="18"/>
  <c r="J18" i="20"/>
  <c r="N34" i="19"/>
  <c r="O38" i="19"/>
  <c r="P42" i="20"/>
  <c r="X41" i="9" s="1"/>
  <c r="Q46" i="20"/>
  <c r="I18" i="20"/>
  <c r="L44" i="18"/>
  <c r="L68" i="18" s="1"/>
  <c r="K40" i="18"/>
  <c r="K68" i="18" s="1"/>
  <c r="J36" i="18"/>
  <c r="R36" i="18" s="1"/>
  <c r="N38" i="18"/>
  <c r="I32" i="18"/>
  <c r="J33" i="18" s="1"/>
  <c r="M34" i="18"/>
  <c r="H28" i="18"/>
  <c r="H68" i="18" s="1"/>
  <c r="G24" i="18"/>
  <c r="G68" i="18" s="1"/>
  <c r="F20" i="18"/>
  <c r="H14" i="18"/>
  <c r="E75" i="18" s="1"/>
  <c r="N74" i="18"/>
  <c r="K74" i="19"/>
  <c r="P74" i="20"/>
  <c r="L74" i="19"/>
  <c r="Q74" i="19"/>
  <c r="P74" i="19"/>
  <c r="M74" i="20"/>
  <c r="H74" i="18"/>
  <c r="O74" i="20"/>
  <c r="O74" i="19"/>
  <c r="L74" i="20"/>
  <c r="H74" i="17"/>
  <c r="K74" i="20"/>
  <c r="J74" i="18"/>
  <c r="F20" i="17"/>
  <c r="E75" i="19"/>
  <c r="F14" i="20"/>
  <c r="F14" i="9" s="1"/>
  <c r="J14" i="20"/>
  <c r="Q74" i="20"/>
  <c r="I74" i="18"/>
  <c r="F74" i="18"/>
  <c r="H14" i="17"/>
  <c r="E75" i="17" s="1"/>
  <c r="O56" i="18"/>
  <c r="O68" i="18" s="1"/>
  <c r="K33" i="20"/>
  <c r="R33" i="20" s="1"/>
  <c r="J36" i="19"/>
  <c r="K37" i="19" s="1"/>
  <c r="L41" i="18"/>
  <c r="O42" i="18" s="1"/>
  <c r="I74" i="19"/>
  <c r="N74" i="19"/>
  <c r="F74" i="19"/>
  <c r="N74" i="20"/>
  <c r="J74" i="20"/>
  <c r="F74" i="20"/>
  <c r="M74" i="18"/>
  <c r="G74" i="18"/>
  <c r="L74" i="18"/>
  <c r="Y33" i="9"/>
  <c r="AM33" i="9" s="1"/>
  <c r="F70" i="18"/>
  <c r="O74" i="18"/>
  <c r="L44" i="20"/>
  <c r="M45" i="20" s="1"/>
  <c r="R45" i="20" s="1"/>
  <c r="J74" i="19"/>
  <c r="Y25" i="9"/>
  <c r="AM25" i="9" s="1"/>
  <c r="R28" i="18"/>
  <c r="N49" i="19"/>
  <c r="Q57" i="20"/>
  <c r="I25" i="20"/>
  <c r="G21" i="18"/>
  <c r="G69" i="18" s="1"/>
  <c r="M74" i="19"/>
  <c r="G74" i="19"/>
  <c r="H74" i="19"/>
  <c r="I74" i="20"/>
  <c r="Q74" i="18"/>
  <c r="K74" i="18"/>
  <c r="P74" i="18"/>
  <c r="X29" i="9"/>
  <c r="Y37" i="9"/>
  <c r="AM37" i="9" s="1"/>
  <c r="Y29" i="9"/>
  <c r="AM29" i="9" s="1"/>
  <c r="Y41" i="9"/>
  <c r="AM41" i="9" s="1"/>
  <c r="X17" i="9"/>
  <c r="H18" i="19"/>
  <c r="G21" i="19"/>
  <c r="G69" i="19" s="1"/>
  <c r="K37" i="18"/>
  <c r="I29" i="18"/>
  <c r="I69" i="18" s="1"/>
  <c r="Q61" i="18"/>
  <c r="R61" i="18" s="1"/>
  <c r="L44" i="19"/>
  <c r="R44" i="19" s="1"/>
  <c r="N49" i="18"/>
  <c r="Q61" i="19"/>
  <c r="R61" i="19" s="1"/>
  <c r="O53" i="19"/>
  <c r="L41" i="19"/>
  <c r="I29" i="19"/>
  <c r="H25" i="19"/>
  <c r="G18" i="19"/>
  <c r="G70" i="19" s="1"/>
  <c r="O53" i="18"/>
  <c r="M45" i="18"/>
  <c r="P46" i="18" s="1"/>
  <c r="H25" i="18"/>
  <c r="K26" i="18" s="1"/>
  <c r="F17" i="18"/>
  <c r="G18" i="18" s="1"/>
  <c r="G70" i="18" s="1"/>
  <c r="T64" i="18"/>
  <c r="I68" i="20"/>
  <c r="G70" i="17"/>
  <c r="P53" i="19"/>
  <c r="N45" i="17"/>
  <c r="K68" i="20"/>
  <c r="O56" i="19"/>
  <c r="P57" i="19" s="1"/>
  <c r="Q58" i="19" s="1"/>
  <c r="R58" i="19" s="1"/>
  <c r="R48" i="20"/>
  <c r="M68" i="20"/>
  <c r="R71" i="17"/>
  <c r="R60" i="19"/>
  <c r="H21" i="19"/>
  <c r="S71" i="17"/>
  <c r="O49" i="18"/>
  <c r="O49" i="19"/>
  <c r="O68" i="20"/>
  <c r="R56" i="20"/>
  <c r="Q68" i="19"/>
  <c r="P53" i="18"/>
  <c r="I32" i="19"/>
  <c r="J33" i="19" s="1"/>
  <c r="R33" i="19" s="1"/>
  <c r="M41" i="18"/>
  <c r="P57" i="20"/>
  <c r="Q58" i="20" s="1"/>
  <c r="R58" i="20" s="1"/>
  <c r="J29" i="17"/>
  <c r="K33" i="17"/>
  <c r="R28" i="19"/>
  <c r="R44" i="18"/>
  <c r="R32" i="20"/>
  <c r="R40" i="20"/>
  <c r="K33" i="18"/>
  <c r="J29" i="18"/>
  <c r="P68" i="20"/>
  <c r="R60" i="20"/>
  <c r="Q61" i="20"/>
  <c r="R61" i="20" s="1"/>
  <c r="P68" i="18"/>
  <c r="R60" i="18"/>
  <c r="R64" i="20"/>
  <c r="T64" i="20" s="1"/>
  <c r="Q57" i="9"/>
  <c r="N45" i="18"/>
  <c r="R21" i="18"/>
  <c r="R52" i="19"/>
  <c r="O53" i="20"/>
  <c r="P54" i="20" s="1"/>
  <c r="N68" i="20"/>
  <c r="F68" i="19"/>
  <c r="R24" i="20"/>
  <c r="G18" i="20"/>
  <c r="G68" i="20"/>
  <c r="N49" i="20"/>
  <c r="Q50" i="20" s="1"/>
  <c r="F69" i="20"/>
  <c r="I18" i="19"/>
  <c r="K37" i="20"/>
  <c r="G17" i="9"/>
  <c r="R36" i="20"/>
  <c r="V13" i="9"/>
  <c r="P50" i="20"/>
  <c r="R13" i="17"/>
  <c r="J68" i="18"/>
  <c r="I18" i="17"/>
  <c r="Q68" i="18"/>
  <c r="L69" i="20"/>
  <c r="R44" i="20"/>
  <c r="J69" i="20"/>
  <c r="R17" i="20"/>
  <c r="H68" i="20"/>
  <c r="R28" i="20"/>
  <c r="R41" i="20"/>
  <c r="J68" i="19"/>
  <c r="R17" i="19"/>
  <c r="M68" i="19"/>
  <c r="R48" i="19"/>
  <c r="R40" i="19"/>
  <c r="K68" i="19"/>
  <c r="R14" i="19"/>
  <c r="F70" i="19"/>
  <c r="G68" i="19"/>
  <c r="R24" i="19"/>
  <c r="R13" i="19"/>
  <c r="F69" i="19"/>
  <c r="N69" i="19"/>
  <c r="I68" i="18"/>
  <c r="R32" i="18"/>
  <c r="M68" i="18"/>
  <c r="R48" i="18"/>
  <c r="R52" i="18"/>
  <c r="N68" i="18"/>
  <c r="R40" i="18"/>
  <c r="R17" i="17"/>
  <c r="F69" i="17"/>
  <c r="U17" i="12"/>
  <c r="X33" i="9" l="1"/>
  <c r="X25" i="9"/>
  <c r="X37" i="9"/>
  <c r="AL37" i="9" s="1"/>
  <c r="R14" i="18"/>
  <c r="T12" i="18" s="1"/>
  <c r="Y13" i="9"/>
  <c r="AM13" i="9" s="1"/>
  <c r="G24" i="9"/>
  <c r="R24" i="18"/>
  <c r="F70" i="20"/>
  <c r="L30" i="18"/>
  <c r="J22" i="18"/>
  <c r="R22" i="18" s="1"/>
  <c r="F68" i="18"/>
  <c r="R68" i="18" s="1"/>
  <c r="R20" i="18"/>
  <c r="F75" i="18"/>
  <c r="Q50" i="18"/>
  <c r="Q50" i="19"/>
  <c r="F74" i="9"/>
  <c r="I18" i="18"/>
  <c r="R14" i="20"/>
  <c r="T12" i="20" s="1"/>
  <c r="R49" i="19"/>
  <c r="L69" i="18"/>
  <c r="L68" i="20"/>
  <c r="W13" i="9"/>
  <c r="M70" i="20"/>
  <c r="M69" i="20"/>
  <c r="E75" i="20"/>
  <c r="E75" i="9" s="1"/>
  <c r="R37" i="19"/>
  <c r="K69" i="19"/>
  <c r="R38" i="19"/>
  <c r="R25" i="20"/>
  <c r="R56" i="18"/>
  <c r="R26" i="20"/>
  <c r="P57" i="18"/>
  <c r="Q58" i="18" s="1"/>
  <c r="R58" i="18" s="1"/>
  <c r="I25" i="9"/>
  <c r="R36" i="19"/>
  <c r="I69" i="20"/>
  <c r="AK37" i="9"/>
  <c r="AK41" i="9"/>
  <c r="AL41" i="9"/>
  <c r="AK17" i="9"/>
  <c r="AL17" i="9"/>
  <c r="AK33" i="9"/>
  <c r="AL33" i="9"/>
  <c r="AK45" i="9"/>
  <c r="AL45" i="9"/>
  <c r="AK29" i="9"/>
  <c r="AL29" i="9"/>
  <c r="AK25" i="9"/>
  <c r="AL25" i="9"/>
  <c r="M45" i="19"/>
  <c r="AL13" i="9"/>
  <c r="AD13" i="9"/>
  <c r="AE13" i="9"/>
  <c r="AF13" i="9"/>
  <c r="F69" i="18"/>
  <c r="F17" i="9"/>
  <c r="F69" i="9" s="1"/>
  <c r="R17" i="18"/>
  <c r="F70" i="17"/>
  <c r="Q69" i="18"/>
  <c r="L69" i="19"/>
  <c r="R37" i="18"/>
  <c r="K69" i="18"/>
  <c r="R42" i="19"/>
  <c r="Q54" i="19"/>
  <c r="R26" i="19"/>
  <c r="R32" i="19"/>
  <c r="H18" i="18"/>
  <c r="V17" i="9" s="1"/>
  <c r="T60" i="18"/>
  <c r="I68" i="19"/>
  <c r="T60" i="19"/>
  <c r="L68" i="19"/>
  <c r="Q69" i="19"/>
  <c r="R29" i="19"/>
  <c r="I69" i="19"/>
  <c r="O68" i="19"/>
  <c r="R25" i="19"/>
  <c r="R57" i="19"/>
  <c r="P69" i="19"/>
  <c r="R56" i="19"/>
  <c r="R38" i="18"/>
  <c r="G18" i="9"/>
  <c r="R53" i="19"/>
  <c r="P54" i="19"/>
  <c r="O50" i="19"/>
  <c r="R41" i="19"/>
  <c r="L70" i="19"/>
  <c r="J69" i="19"/>
  <c r="H70" i="19"/>
  <c r="R46" i="20"/>
  <c r="T44" i="20" s="1"/>
  <c r="I70" i="18"/>
  <c r="R57" i="20"/>
  <c r="T56" i="20" s="1"/>
  <c r="Q69" i="20"/>
  <c r="R37" i="20"/>
  <c r="N70" i="20"/>
  <c r="R14" i="17"/>
  <c r="T12" i="17" s="1"/>
  <c r="P50" i="19"/>
  <c r="H69" i="19"/>
  <c r="W17" i="9"/>
  <c r="R21" i="19"/>
  <c r="N69" i="18"/>
  <c r="J29" i="9"/>
  <c r="G75" i="18"/>
  <c r="R53" i="18"/>
  <c r="P54" i="18"/>
  <c r="R49" i="18"/>
  <c r="O50" i="18"/>
  <c r="O69" i="18"/>
  <c r="O69" i="19"/>
  <c r="O49" i="9"/>
  <c r="P50" i="18"/>
  <c r="K33" i="9"/>
  <c r="R29" i="18"/>
  <c r="M69" i="18"/>
  <c r="M41" i="9"/>
  <c r="R41" i="18"/>
  <c r="N45" i="9"/>
  <c r="P69" i="20"/>
  <c r="Q54" i="18"/>
  <c r="P53" i="9"/>
  <c r="T60" i="20"/>
  <c r="R45" i="18"/>
  <c r="R49" i="20"/>
  <c r="N69" i="20"/>
  <c r="O50" i="20"/>
  <c r="R53" i="20"/>
  <c r="R42" i="20"/>
  <c r="T40" i="20" s="1"/>
  <c r="P70" i="20"/>
  <c r="R54" i="20"/>
  <c r="O69" i="20"/>
  <c r="G70" i="20"/>
  <c r="R18" i="20"/>
  <c r="T16" i="20" s="1"/>
  <c r="R18" i="19"/>
  <c r="T16" i="19" s="1"/>
  <c r="I70" i="20"/>
  <c r="R18" i="17"/>
  <c r="K69" i="20"/>
  <c r="M70" i="19"/>
  <c r="R29" i="20"/>
  <c r="Q70" i="20"/>
  <c r="T12" i="19"/>
  <c r="F75" i="19"/>
  <c r="G75" i="19" s="1"/>
  <c r="R25" i="18"/>
  <c r="H69" i="18"/>
  <c r="J69" i="18"/>
  <c r="R33" i="18"/>
  <c r="F135" i="15"/>
  <c r="F159" i="15"/>
  <c r="G19" i="15"/>
  <c r="AI13" i="9" l="1"/>
  <c r="AK13" i="9"/>
  <c r="AB13" i="9"/>
  <c r="R57" i="18"/>
  <c r="Q70" i="19"/>
  <c r="R34" i="20"/>
  <c r="T32" i="20" s="1"/>
  <c r="Z13" i="9"/>
  <c r="AH13" i="9"/>
  <c r="AA13" i="9"/>
  <c r="T56" i="18"/>
  <c r="AJ13" i="9"/>
  <c r="T20" i="18"/>
  <c r="S68" i="18"/>
  <c r="AG13" i="9"/>
  <c r="T36" i="19"/>
  <c r="M69" i="19"/>
  <c r="P70" i="19"/>
  <c r="AC13" i="9"/>
  <c r="F75" i="20"/>
  <c r="T24" i="20"/>
  <c r="P69" i="18"/>
  <c r="R69" i="18" s="1"/>
  <c r="R50" i="19"/>
  <c r="T48" i="19" s="1"/>
  <c r="AA17" i="9"/>
  <c r="AE17" i="9"/>
  <c r="AB17" i="9"/>
  <c r="AF17" i="9"/>
  <c r="AC17" i="9"/>
  <c r="AD17" i="9"/>
  <c r="Z17" i="9"/>
  <c r="AI17" i="9"/>
  <c r="AJ17" i="9"/>
  <c r="AG17" i="9"/>
  <c r="AH17" i="9"/>
  <c r="R45" i="19"/>
  <c r="T36" i="18"/>
  <c r="J70" i="19"/>
  <c r="F75" i="17"/>
  <c r="R30" i="19"/>
  <c r="T28" i="19" s="1"/>
  <c r="R54" i="19"/>
  <c r="T52" i="19" s="1"/>
  <c r="H70" i="18"/>
  <c r="H75" i="18" s="1"/>
  <c r="I75" i="18" s="1"/>
  <c r="T24" i="19"/>
  <c r="R34" i="19"/>
  <c r="T32" i="19" s="1"/>
  <c r="O70" i="19"/>
  <c r="H75" i="19"/>
  <c r="T40" i="19"/>
  <c r="R22" i="19"/>
  <c r="T20" i="19" s="1"/>
  <c r="R18" i="18"/>
  <c r="T16" i="18" s="1"/>
  <c r="T56" i="19"/>
  <c r="R68" i="19"/>
  <c r="K70" i="19"/>
  <c r="R42" i="18"/>
  <c r="T40" i="18" s="1"/>
  <c r="R30" i="18"/>
  <c r="T28" i="18" s="1"/>
  <c r="R46" i="19"/>
  <c r="S69" i="19"/>
  <c r="S68" i="19"/>
  <c r="N70" i="18"/>
  <c r="N70" i="19"/>
  <c r="O70" i="18"/>
  <c r="R50" i="18"/>
  <c r="T48" i="18" s="1"/>
  <c r="M70" i="18"/>
  <c r="K70" i="18"/>
  <c r="T52" i="20"/>
  <c r="I70" i="19"/>
  <c r="R69" i="19"/>
  <c r="P70" i="18"/>
  <c r="R54" i="18"/>
  <c r="T52" i="18" s="1"/>
  <c r="R50" i="20"/>
  <c r="T48" i="20" s="1"/>
  <c r="Q70" i="18"/>
  <c r="R46" i="18"/>
  <c r="T44" i="18" s="1"/>
  <c r="O70" i="20"/>
  <c r="R38" i="20"/>
  <c r="T36" i="20" s="1"/>
  <c r="R30" i="20"/>
  <c r="R26" i="18"/>
  <c r="J70" i="18"/>
  <c r="L70" i="18"/>
  <c r="R34" i="18"/>
  <c r="T32" i="18" s="1"/>
  <c r="S69" i="18"/>
  <c r="E12" i="12"/>
  <c r="E10" i="12" s="1"/>
  <c r="E18" i="12" s="1"/>
  <c r="F12" i="12"/>
  <c r="F10" i="12" s="1"/>
  <c r="F18" i="12" s="1"/>
  <c r="G12" i="12"/>
  <c r="G10" i="12" s="1"/>
  <c r="H12" i="12"/>
  <c r="H10" i="12" s="1"/>
  <c r="H18" i="12" s="1"/>
  <c r="I12" i="12"/>
  <c r="I10" i="12" s="1"/>
  <c r="I18" i="12" s="1"/>
  <c r="J12" i="12"/>
  <c r="J10" i="12" s="1"/>
  <c r="J18" i="12" s="1"/>
  <c r="K12" i="12"/>
  <c r="K10" i="12" s="1"/>
  <c r="K18" i="12" s="1"/>
  <c r="L12" i="12"/>
  <c r="L10" i="12" s="1"/>
  <c r="L18" i="12" s="1"/>
  <c r="M12" i="12"/>
  <c r="M10" i="12" s="1"/>
  <c r="M18" i="12" s="1"/>
  <c r="N12" i="12"/>
  <c r="N10" i="12" s="1"/>
  <c r="N18" i="12" s="1"/>
  <c r="O12" i="12"/>
  <c r="O10" i="12" s="1"/>
  <c r="O18" i="12" s="1"/>
  <c r="P12" i="12"/>
  <c r="P10" i="12" s="1"/>
  <c r="P18" i="12" s="1"/>
  <c r="Q12" i="12"/>
  <c r="Q10" i="12" s="1"/>
  <c r="Q18" i="12" s="1"/>
  <c r="R12" i="12"/>
  <c r="R10" i="12" s="1"/>
  <c r="R18" i="12" s="1"/>
  <c r="S12" i="12"/>
  <c r="S10" i="12" s="1"/>
  <c r="S18" i="12" s="1"/>
  <c r="T12" i="12"/>
  <c r="T10" i="12" s="1"/>
  <c r="T18" i="12" s="1"/>
  <c r="T44" i="19" l="1"/>
  <c r="J14" i="9"/>
  <c r="AH14" i="9"/>
  <c r="AM14" i="9"/>
  <c r="H14" i="9"/>
  <c r="AL14" i="9"/>
  <c r="AB14" i="9"/>
  <c r="AE14" i="9"/>
  <c r="AF14" i="9"/>
  <c r="AI14" i="9"/>
  <c r="I14" i="9"/>
  <c r="AK14" i="9"/>
  <c r="AD14" i="9"/>
  <c r="Z14" i="9"/>
  <c r="AA14" i="9"/>
  <c r="AJ14" i="9"/>
  <c r="AC14" i="9"/>
  <c r="AG14" i="9"/>
  <c r="G14" i="9"/>
  <c r="AE18" i="9"/>
  <c r="J18" i="9"/>
  <c r="I18" i="9"/>
  <c r="AI18" i="9"/>
  <c r="H18" i="9"/>
  <c r="AM18" i="9"/>
  <c r="K18" i="9"/>
  <c r="AL18" i="9"/>
  <c r="AC18" i="9"/>
  <c r="Z18" i="9"/>
  <c r="AF18" i="9"/>
  <c r="AH18" i="9"/>
  <c r="AG18" i="9"/>
  <c r="AD18" i="9"/>
  <c r="AA18" i="9"/>
  <c r="AK18" i="9"/>
  <c r="AJ18" i="9"/>
  <c r="AB18" i="9"/>
  <c r="I75" i="19"/>
  <c r="J75" i="19" s="1"/>
  <c r="K75" i="19" s="1"/>
  <c r="L75" i="19" s="1"/>
  <c r="M75" i="19" s="1"/>
  <c r="N75" i="19" s="1"/>
  <c r="O75" i="19" s="1"/>
  <c r="P75" i="19" s="1"/>
  <c r="Q75" i="19" s="1"/>
  <c r="T68" i="19"/>
  <c r="S70" i="19"/>
  <c r="S72" i="19" s="1"/>
  <c r="R70" i="19"/>
  <c r="R72" i="19" s="1"/>
  <c r="T28" i="20"/>
  <c r="S70" i="18"/>
  <c r="S72" i="18" s="1"/>
  <c r="T24" i="18"/>
  <c r="T68" i="18" s="1"/>
  <c r="R70" i="18"/>
  <c r="R72" i="18" s="1"/>
  <c r="J75" i="18"/>
  <c r="K75" i="18" s="1"/>
  <c r="L75" i="18" s="1"/>
  <c r="M75" i="18" s="1"/>
  <c r="N75" i="18" s="1"/>
  <c r="O75" i="18" s="1"/>
  <c r="P75" i="18" s="1"/>
  <c r="Q75" i="18" s="1"/>
  <c r="T54" i="12"/>
  <c r="S54" i="12"/>
  <c r="F54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Q64" i="17"/>
  <c r="Q64" i="9" s="1"/>
  <c r="Q68" i="9" s="1"/>
  <c r="P60" i="17"/>
  <c r="F47" i="12" l="1"/>
  <c r="J47" i="12"/>
  <c r="N47" i="12"/>
  <c r="Q61" i="17"/>
  <c r="Q61" i="9" s="1"/>
  <c r="P60" i="9"/>
  <c r="R60" i="17"/>
  <c r="P68" i="17"/>
  <c r="Q68" i="17"/>
  <c r="R64" i="17"/>
  <c r="T64" i="17" s="1"/>
  <c r="G21" i="17"/>
  <c r="H22" i="17" s="1"/>
  <c r="H70" i="17" s="1"/>
  <c r="L74" i="17"/>
  <c r="L74" i="9" s="1"/>
  <c r="J36" i="17"/>
  <c r="P74" i="17"/>
  <c r="P74" i="9" s="1"/>
  <c r="N52" i="17"/>
  <c r="J74" i="17"/>
  <c r="J74" i="9" s="1"/>
  <c r="H28" i="17"/>
  <c r="N74" i="17"/>
  <c r="N74" i="9" s="1"/>
  <c r="L44" i="17"/>
  <c r="I32" i="17"/>
  <c r="K74" i="17"/>
  <c r="K74" i="9" s="1"/>
  <c r="M48" i="17"/>
  <c r="O74" i="17"/>
  <c r="O74" i="9" s="1"/>
  <c r="H25" i="17"/>
  <c r="I26" i="9" s="1"/>
  <c r="I74" i="17"/>
  <c r="I74" i="9" s="1"/>
  <c r="K40" i="17"/>
  <c r="M74" i="17"/>
  <c r="M74" i="9" s="1"/>
  <c r="Q74" i="17"/>
  <c r="Q74" i="9" s="1"/>
  <c r="O56" i="17"/>
  <c r="G75" i="17"/>
  <c r="T16" i="17"/>
  <c r="K42" i="12"/>
  <c r="K40" i="12" s="1"/>
  <c r="S42" i="12"/>
  <c r="S40" i="12" s="1"/>
  <c r="L47" i="12"/>
  <c r="I42" i="12"/>
  <c r="I40" i="12" s="1"/>
  <c r="M42" i="12"/>
  <c r="M40" i="12" s="1"/>
  <c r="Q42" i="12"/>
  <c r="Q40" i="12" s="1"/>
  <c r="O42" i="12"/>
  <c r="O40" i="12" s="1"/>
  <c r="I47" i="12"/>
  <c r="M47" i="12"/>
  <c r="Q47" i="12"/>
  <c r="R47" i="12"/>
  <c r="H47" i="12"/>
  <c r="P47" i="12"/>
  <c r="T47" i="12"/>
  <c r="H42" i="12"/>
  <c r="H40" i="12" s="1"/>
  <c r="L42" i="12"/>
  <c r="L40" i="12" s="1"/>
  <c r="P42" i="12"/>
  <c r="P40" i="12" s="1"/>
  <c r="T42" i="12"/>
  <c r="T40" i="12" s="1"/>
  <c r="G42" i="12"/>
  <c r="G40" i="12" s="1"/>
  <c r="F42" i="12"/>
  <c r="F40" i="12" s="1"/>
  <c r="J42" i="12"/>
  <c r="J40" i="12" s="1"/>
  <c r="N42" i="12"/>
  <c r="N40" i="12" s="1"/>
  <c r="R42" i="12"/>
  <c r="R40" i="12" s="1"/>
  <c r="G47" i="12"/>
  <c r="K47" i="12"/>
  <c r="O47" i="12"/>
  <c r="S47" i="12"/>
  <c r="E61" i="12"/>
  <c r="Q69" i="17" l="1"/>
  <c r="I29" i="17"/>
  <c r="J30" i="9" s="1"/>
  <c r="H28" i="9"/>
  <c r="K37" i="17"/>
  <c r="V37" i="9" s="1"/>
  <c r="J36" i="9"/>
  <c r="J33" i="17"/>
  <c r="K34" i="9" s="1"/>
  <c r="I32" i="9"/>
  <c r="R61" i="17"/>
  <c r="T60" i="17" s="1"/>
  <c r="M45" i="17"/>
  <c r="V45" i="9" s="1"/>
  <c r="L44" i="9"/>
  <c r="O53" i="17"/>
  <c r="Q54" i="17" s="1"/>
  <c r="V53" i="9" s="1"/>
  <c r="N52" i="9"/>
  <c r="P57" i="17"/>
  <c r="O56" i="9"/>
  <c r="L41" i="17"/>
  <c r="W41" i="9" s="1"/>
  <c r="K40" i="9"/>
  <c r="N49" i="17"/>
  <c r="M48" i="9"/>
  <c r="H25" i="9"/>
  <c r="W25" i="9"/>
  <c r="P50" i="17"/>
  <c r="V49" i="9" s="1"/>
  <c r="V41" i="9"/>
  <c r="V33" i="9"/>
  <c r="V29" i="9"/>
  <c r="I69" i="17"/>
  <c r="R29" i="17"/>
  <c r="H75" i="17"/>
  <c r="V25" i="9"/>
  <c r="R25" i="17"/>
  <c r="H69" i="17"/>
  <c r="I22" i="17"/>
  <c r="V21" i="9" s="1"/>
  <c r="G69" i="17"/>
  <c r="R21" i="17"/>
  <c r="L68" i="17"/>
  <c r="R44" i="17"/>
  <c r="F68" i="17"/>
  <c r="R20" i="17"/>
  <c r="K68" i="17"/>
  <c r="R40" i="17"/>
  <c r="I68" i="17"/>
  <c r="R32" i="17"/>
  <c r="O68" i="17"/>
  <c r="R56" i="17"/>
  <c r="M68" i="17"/>
  <c r="R48" i="17"/>
  <c r="N68" i="17"/>
  <c r="R52" i="17"/>
  <c r="R24" i="17"/>
  <c r="G68" i="17"/>
  <c r="R28" i="17"/>
  <c r="H68" i="17"/>
  <c r="R36" i="17"/>
  <c r="J68" i="17"/>
  <c r="AB62" i="8"/>
  <c r="Z62" i="8"/>
  <c r="X62" i="8"/>
  <c r="V62" i="8"/>
  <c r="T62" i="8"/>
  <c r="R62" i="8"/>
  <c r="P62" i="8"/>
  <c r="N62" i="8"/>
  <c r="L62" i="8"/>
  <c r="J62" i="8"/>
  <c r="H62" i="8"/>
  <c r="AC41" i="9" l="1"/>
  <c r="AA41" i="9"/>
  <c r="Z41" i="9"/>
  <c r="AD41" i="9"/>
  <c r="AE41" i="9"/>
  <c r="AB41" i="9"/>
  <c r="AF41" i="9"/>
  <c r="AG41" i="9"/>
  <c r="AI41" i="9"/>
  <c r="AH41" i="9"/>
  <c r="AJ41" i="9"/>
  <c r="AA53" i="9"/>
  <c r="AE53" i="9"/>
  <c r="AC53" i="9"/>
  <c r="AB53" i="9"/>
  <c r="AF53" i="9"/>
  <c r="AD53" i="9"/>
  <c r="Z53" i="9"/>
  <c r="AC25" i="9"/>
  <c r="AA25" i="9"/>
  <c r="Z25" i="9"/>
  <c r="AD25" i="9"/>
  <c r="AE25" i="9"/>
  <c r="AB25" i="9"/>
  <c r="AF25" i="9"/>
  <c r="AE29" i="9"/>
  <c r="AB29" i="9"/>
  <c r="AF29" i="9"/>
  <c r="AD29" i="9"/>
  <c r="AG25" i="9"/>
  <c r="AH25" i="9"/>
  <c r="AI25" i="9"/>
  <c r="AJ25" i="9"/>
  <c r="AE45" i="9"/>
  <c r="AB45" i="9"/>
  <c r="AF45" i="9"/>
  <c r="AD45" i="9"/>
  <c r="AE49" i="9"/>
  <c r="AD49" i="9"/>
  <c r="AB49" i="9"/>
  <c r="AF49" i="9"/>
  <c r="AF21" i="9"/>
  <c r="AD33" i="9"/>
  <c r="AE33" i="9"/>
  <c r="AB33" i="9"/>
  <c r="AF33" i="9"/>
  <c r="AE37" i="9"/>
  <c r="AB37" i="9"/>
  <c r="AF37" i="9"/>
  <c r="AD37" i="9"/>
  <c r="J33" i="9"/>
  <c r="W33" i="9"/>
  <c r="AC33" i="9" s="1"/>
  <c r="W29" i="9"/>
  <c r="Z29" i="9" s="1"/>
  <c r="R33" i="17"/>
  <c r="P57" i="9"/>
  <c r="Q58" i="17"/>
  <c r="O53" i="9"/>
  <c r="P54" i="17"/>
  <c r="P54" i="9" s="1"/>
  <c r="R49" i="17"/>
  <c r="O50" i="17"/>
  <c r="O50" i="9" s="1"/>
  <c r="M69" i="17"/>
  <c r="N46" i="9"/>
  <c r="L41" i="9"/>
  <c r="M42" i="9"/>
  <c r="R41" i="17"/>
  <c r="R37" i="17"/>
  <c r="L38" i="9"/>
  <c r="J69" i="17"/>
  <c r="I29" i="9"/>
  <c r="W45" i="9"/>
  <c r="W37" i="9"/>
  <c r="Z37" i="9" s="1"/>
  <c r="W49" i="9"/>
  <c r="Z49" i="9" s="1"/>
  <c r="L69" i="17"/>
  <c r="O69" i="17"/>
  <c r="R53" i="17"/>
  <c r="K69" i="17"/>
  <c r="K37" i="9"/>
  <c r="R45" i="17"/>
  <c r="M45" i="9"/>
  <c r="R57" i="17"/>
  <c r="P69" i="17"/>
  <c r="N69" i="17"/>
  <c r="N49" i="9"/>
  <c r="K70" i="17"/>
  <c r="R26" i="17"/>
  <c r="T24" i="17" s="1"/>
  <c r="J70" i="17"/>
  <c r="I70" i="17"/>
  <c r="R22" i="17"/>
  <c r="T20" i="17" s="1"/>
  <c r="S68" i="17"/>
  <c r="R68" i="17"/>
  <c r="T11" i="9"/>
  <c r="R12" i="9"/>
  <c r="R11" i="9"/>
  <c r="R15" i="9"/>
  <c r="R16" i="9"/>
  <c r="R19" i="9"/>
  <c r="R23" i="9"/>
  <c r="R27" i="9"/>
  <c r="R31" i="9"/>
  <c r="R35" i="9"/>
  <c r="R39" i="9"/>
  <c r="R43" i="9"/>
  <c r="R47" i="9"/>
  <c r="R51" i="9"/>
  <c r="R55" i="9"/>
  <c r="R59" i="9"/>
  <c r="R62" i="9"/>
  <c r="R63" i="9"/>
  <c r="R65" i="9"/>
  <c r="R66" i="9"/>
  <c r="R67" i="9"/>
  <c r="R10" i="9"/>
  <c r="I71" i="9"/>
  <c r="G71" i="9"/>
  <c r="H71" i="9"/>
  <c r="F71" i="9"/>
  <c r="R34" i="17" l="1"/>
  <c r="Z33" i="9"/>
  <c r="AC49" i="9"/>
  <c r="AC29" i="9"/>
  <c r="AI45" i="9"/>
  <c r="AJ45" i="9"/>
  <c r="AG45" i="9"/>
  <c r="AH45" i="9"/>
  <c r="AC37" i="9"/>
  <c r="AB26" i="9"/>
  <c r="Q42" i="9"/>
  <c r="AE42" i="9"/>
  <c r="AM42" i="9"/>
  <c r="P42" i="9"/>
  <c r="AI42" i="9"/>
  <c r="O42" i="9"/>
  <c r="N42" i="9"/>
  <c r="AA42" i="9"/>
  <c r="AL42" i="9"/>
  <c r="AK42" i="9"/>
  <c r="AF42" i="9"/>
  <c r="AH42" i="9"/>
  <c r="AG42" i="9"/>
  <c r="AD42" i="9"/>
  <c r="AC42" i="9"/>
  <c r="AJ42" i="9"/>
  <c r="Z42" i="9"/>
  <c r="AI29" i="9"/>
  <c r="AG29" i="9"/>
  <c r="AJ29" i="9"/>
  <c r="AH29" i="9"/>
  <c r="Z45" i="9"/>
  <c r="AA29" i="9"/>
  <c r="Q54" i="9"/>
  <c r="AL54" i="9"/>
  <c r="AI54" i="9"/>
  <c r="AG54" i="9"/>
  <c r="AJ54" i="9"/>
  <c r="AH54" i="9"/>
  <c r="AE54" i="9"/>
  <c r="AC54" i="9"/>
  <c r="AM54" i="9"/>
  <c r="AF54" i="9"/>
  <c r="Z54" i="9"/>
  <c r="AK54" i="9"/>
  <c r="AA54" i="9"/>
  <c r="AD54" i="9"/>
  <c r="AB54" i="9"/>
  <c r="AI37" i="9"/>
  <c r="AJ37" i="9"/>
  <c r="AG37" i="9"/>
  <c r="AH37" i="9"/>
  <c r="AG49" i="9"/>
  <c r="AH49" i="9"/>
  <c r="AI49" i="9"/>
  <c r="AJ49" i="9"/>
  <c r="AG33" i="9"/>
  <c r="AI33" i="9"/>
  <c r="AH33" i="9"/>
  <c r="AJ33" i="9"/>
  <c r="AA37" i="9"/>
  <c r="AA33" i="9"/>
  <c r="AA49" i="9"/>
  <c r="AC45" i="9"/>
  <c r="AA45" i="9"/>
  <c r="L26" i="9"/>
  <c r="AE26" i="9"/>
  <c r="K26" i="9"/>
  <c r="AI26" i="9"/>
  <c r="J26" i="9"/>
  <c r="AM26" i="9"/>
  <c r="M26" i="9"/>
  <c r="AA26" i="9"/>
  <c r="AL26" i="9"/>
  <c r="AK26" i="9"/>
  <c r="AH26" i="9"/>
  <c r="AG26" i="9"/>
  <c r="AD26" i="9"/>
  <c r="AC26" i="9"/>
  <c r="AJ26" i="9"/>
  <c r="Z26" i="9"/>
  <c r="AF26" i="9"/>
  <c r="AB42" i="9"/>
  <c r="R30" i="17"/>
  <c r="T28" i="17" s="1"/>
  <c r="T32" i="17"/>
  <c r="M70" i="17"/>
  <c r="L70" i="17"/>
  <c r="Q70" i="17"/>
  <c r="R42" i="17"/>
  <c r="T40" i="17" s="1"/>
  <c r="O70" i="17"/>
  <c r="R46" i="17"/>
  <c r="T44" i="17" s="1"/>
  <c r="R54" i="17"/>
  <c r="T52" i="17" s="1"/>
  <c r="P70" i="17"/>
  <c r="N70" i="17"/>
  <c r="R58" i="17"/>
  <c r="T56" i="17" s="1"/>
  <c r="Q58" i="9"/>
  <c r="R58" i="9" s="1"/>
  <c r="R50" i="17"/>
  <c r="T48" i="17" s="1"/>
  <c r="R38" i="17"/>
  <c r="T36" i="17" s="1"/>
  <c r="S69" i="17"/>
  <c r="R69" i="17"/>
  <c r="I75" i="17"/>
  <c r="J75" i="17" s="1"/>
  <c r="K75" i="17" s="1"/>
  <c r="S71" i="9"/>
  <c r="P38" i="9" l="1"/>
  <c r="Q50" i="9"/>
  <c r="AE30" i="9"/>
  <c r="AB34" i="9"/>
  <c r="O38" i="9"/>
  <c r="AM50" i="9"/>
  <c r="M30" i="9"/>
  <c r="N30" i="9"/>
  <c r="M34" i="9"/>
  <c r="AI50" i="9"/>
  <c r="AH34" i="9"/>
  <c r="AM34" i="9"/>
  <c r="Z38" i="9"/>
  <c r="M38" i="9"/>
  <c r="AJ50" i="9"/>
  <c r="AA50" i="9"/>
  <c r="Z30" i="9"/>
  <c r="AI30" i="9"/>
  <c r="AC34" i="9"/>
  <c r="AE34" i="9"/>
  <c r="AG38" i="9"/>
  <c r="AE38" i="9"/>
  <c r="AK50" i="9"/>
  <c r="AE50" i="9"/>
  <c r="AJ30" i="9"/>
  <c r="AM30" i="9"/>
  <c r="P46" i="9"/>
  <c r="AM46" i="9"/>
  <c r="O46" i="9"/>
  <c r="AA46" i="9"/>
  <c r="AE46" i="9"/>
  <c r="Q46" i="9"/>
  <c r="AI46" i="9"/>
  <c r="AL46" i="9"/>
  <c r="AJ46" i="9"/>
  <c r="AC46" i="9"/>
  <c r="AH46" i="9"/>
  <c r="AK46" i="9"/>
  <c r="AF46" i="9"/>
  <c r="Z46" i="9"/>
  <c r="AD46" i="9"/>
  <c r="AG46" i="9"/>
  <c r="AF34" i="9"/>
  <c r="AD34" i="9"/>
  <c r="AL34" i="9"/>
  <c r="AI34" i="9"/>
  <c r="O34" i="9"/>
  <c r="AK38" i="9"/>
  <c r="AC38" i="9"/>
  <c r="AL38" i="9"/>
  <c r="AA38" i="9"/>
  <c r="AD50" i="9"/>
  <c r="AC50" i="9"/>
  <c r="P50" i="9"/>
  <c r="AG30" i="9"/>
  <c r="AK30" i="9"/>
  <c r="AL30" i="9"/>
  <c r="AA30" i="9"/>
  <c r="AJ34" i="9"/>
  <c r="AA34" i="9"/>
  <c r="AJ38" i="9"/>
  <c r="N38" i="9"/>
  <c r="AH50" i="9"/>
  <c r="AC30" i="9"/>
  <c r="AB46" i="9"/>
  <c r="AK34" i="9"/>
  <c r="AB50" i="9"/>
  <c r="AF38" i="9"/>
  <c r="AM38" i="9"/>
  <c r="AF50" i="9"/>
  <c r="AF30" i="9"/>
  <c r="L30" i="9"/>
  <c r="AB30" i="9"/>
  <c r="Z34" i="9"/>
  <c r="AG34" i="9"/>
  <c r="L34" i="9"/>
  <c r="N34" i="9"/>
  <c r="AB38" i="9"/>
  <c r="AD38" i="9"/>
  <c r="AH38" i="9"/>
  <c r="AI38" i="9"/>
  <c r="Z50" i="9"/>
  <c r="AG50" i="9"/>
  <c r="AL50" i="9"/>
  <c r="AD30" i="9"/>
  <c r="AH30" i="9"/>
  <c r="K30" i="9"/>
  <c r="L75" i="17"/>
  <c r="M75" i="17" s="1"/>
  <c r="N75" i="17" s="1"/>
  <c r="O75" i="17" s="1"/>
  <c r="P75" i="17" s="1"/>
  <c r="Q75" i="17" s="1"/>
  <c r="R70" i="17"/>
  <c r="R72" i="17" s="1"/>
  <c r="S70" i="17"/>
  <c r="S72" i="17" s="1"/>
  <c r="T68" i="17"/>
  <c r="S7" i="11"/>
  <c r="Q8" i="11"/>
  <c r="Q11" i="11"/>
  <c r="Q46" i="11"/>
  <c r="Q48" i="11"/>
  <c r="Q49" i="11"/>
  <c r="Q7" i="11"/>
  <c r="N3" i="11"/>
  <c r="M3" i="14" l="1"/>
  <c r="J2" i="15"/>
  <c r="M3" i="13"/>
  <c r="J2" i="10" l="1"/>
  <c r="P3" i="12" l="1"/>
  <c r="F19" i="12" l="1"/>
  <c r="F23" i="12" s="1"/>
  <c r="F29" i="12" s="1"/>
  <c r="G19" i="12"/>
  <c r="H19" i="12"/>
  <c r="H23" i="12" s="1"/>
  <c r="I19" i="12"/>
  <c r="I23" i="12" s="1"/>
  <c r="J19" i="12"/>
  <c r="J23" i="12" s="1"/>
  <c r="K19" i="12"/>
  <c r="K23" i="12" s="1"/>
  <c r="L19" i="12"/>
  <c r="L23" i="12" s="1"/>
  <c r="M19" i="12"/>
  <c r="M23" i="12" s="1"/>
  <c r="N19" i="12"/>
  <c r="N23" i="12" s="1"/>
  <c r="O19" i="12"/>
  <c r="O23" i="12" s="1"/>
  <c r="P19" i="12"/>
  <c r="P23" i="12" s="1"/>
  <c r="Q19" i="12"/>
  <c r="Q23" i="12" s="1"/>
  <c r="R19" i="12"/>
  <c r="R23" i="12" s="1"/>
  <c r="S19" i="12"/>
  <c r="S23" i="12" s="1"/>
  <c r="S29" i="12" s="1"/>
  <c r="T19" i="12"/>
  <c r="T23" i="12" s="1"/>
  <c r="T29" i="12" s="1"/>
  <c r="E19" i="12"/>
  <c r="E23" i="12" s="1"/>
  <c r="E29" i="12" s="1"/>
  <c r="F70" i="12" l="1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F73" i="12" l="1"/>
  <c r="S73" i="12"/>
  <c r="T73" i="12"/>
  <c r="E73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E72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E71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E63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F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E59" i="12"/>
  <c r="C17" i="11" l="1"/>
  <c r="C20" i="11"/>
  <c r="C23" i="11"/>
  <c r="C29" i="11"/>
  <c r="C32" i="11"/>
  <c r="C35" i="11"/>
  <c r="C41" i="11"/>
  <c r="S64" i="12"/>
  <c r="T64" i="12"/>
  <c r="S66" i="12"/>
  <c r="T66" i="12"/>
  <c r="S68" i="12"/>
  <c r="T68" i="12"/>
  <c r="S69" i="12"/>
  <c r="T69" i="12"/>
  <c r="S74" i="12"/>
  <c r="T74" i="12"/>
  <c r="S65" i="12"/>
  <c r="T65" i="12"/>
  <c r="C8" i="11"/>
  <c r="C11" i="11"/>
  <c r="E10" i="11" l="1"/>
  <c r="F10" i="11"/>
  <c r="E12" i="11"/>
  <c r="F13" i="11" s="1"/>
  <c r="G10" i="11"/>
  <c r="H10" i="11"/>
  <c r="E9" i="11"/>
  <c r="Q9" i="11" s="1"/>
  <c r="L55" i="11"/>
  <c r="K32" i="11"/>
  <c r="Q32" i="11" s="1"/>
  <c r="H55" i="11"/>
  <c r="G20" i="11"/>
  <c r="H21" i="11" s="1"/>
  <c r="Q21" i="11" s="1"/>
  <c r="J29" i="11"/>
  <c r="Q29" i="11" s="1"/>
  <c r="F17" i="11"/>
  <c r="Q17" i="11" s="1"/>
  <c r="L35" i="11"/>
  <c r="Q35" i="11" s="1"/>
  <c r="M55" i="11"/>
  <c r="S67" i="12"/>
  <c r="N41" i="11"/>
  <c r="Q41" i="11" s="1"/>
  <c r="E55" i="11"/>
  <c r="H23" i="11"/>
  <c r="Q23" i="11" s="1"/>
  <c r="I55" i="11"/>
  <c r="C14" i="11"/>
  <c r="C38" i="11"/>
  <c r="C26" i="11"/>
  <c r="T67" i="12"/>
  <c r="C47" i="11"/>
  <c r="P47" i="11" s="1"/>
  <c r="Q47" i="11" s="1"/>
  <c r="S47" i="11" s="1"/>
  <c r="C44" i="11"/>
  <c r="U58" i="12"/>
  <c r="U72" i="12"/>
  <c r="U71" i="12"/>
  <c r="U63" i="12"/>
  <c r="U61" i="12"/>
  <c r="G13" i="11" l="1"/>
  <c r="J22" i="11"/>
  <c r="G18" i="11"/>
  <c r="H19" i="11" s="1"/>
  <c r="M36" i="11"/>
  <c r="O42" i="11"/>
  <c r="I22" i="11"/>
  <c r="E14" i="11"/>
  <c r="F15" i="11" s="1"/>
  <c r="L33" i="11"/>
  <c r="M34" i="11" s="1"/>
  <c r="I24" i="11"/>
  <c r="J25" i="11" s="1"/>
  <c r="K30" i="11"/>
  <c r="S52" i="11"/>
  <c r="Q10" i="11"/>
  <c r="S8" i="11" s="1"/>
  <c r="Q20" i="11"/>
  <c r="Q12" i="11"/>
  <c r="O55" i="11"/>
  <c r="K55" i="11"/>
  <c r="G55" i="11"/>
  <c r="P55" i="11"/>
  <c r="O44" i="11"/>
  <c r="Q44" i="11" s="1"/>
  <c r="N55" i="11"/>
  <c r="M38" i="11"/>
  <c r="Q38" i="11" s="1"/>
  <c r="F55" i="11"/>
  <c r="J55" i="11"/>
  <c r="I26" i="11"/>
  <c r="Q26" i="11" s="1"/>
  <c r="M2" i="15"/>
  <c r="M2" i="10"/>
  <c r="K2" i="14"/>
  <c r="K2" i="13"/>
  <c r="M2" i="11"/>
  <c r="N2" i="9"/>
  <c r="P2" i="12"/>
  <c r="I19" i="11" l="1"/>
  <c r="K25" i="11"/>
  <c r="H16" i="11"/>
  <c r="Q30" i="11"/>
  <c r="M31" i="11"/>
  <c r="N34" i="11"/>
  <c r="N37" i="11"/>
  <c r="O37" i="11"/>
  <c r="Q24" i="11"/>
  <c r="P45" i="11"/>
  <c r="Q45" i="11" s="1"/>
  <c r="S44" i="11" s="1"/>
  <c r="Q33" i="11"/>
  <c r="Q15" i="11"/>
  <c r="G16" i="11"/>
  <c r="N39" i="11"/>
  <c r="Q39" i="11" s="1"/>
  <c r="Q36" i="11"/>
  <c r="Q18" i="11"/>
  <c r="L31" i="11"/>
  <c r="Q42" i="11"/>
  <c r="P43" i="11"/>
  <c r="Q43" i="11" s="1"/>
  <c r="J27" i="11"/>
  <c r="K28" i="11" s="1"/>
  <c r="Q13" i="11"/>
  <c r="S11" i="11" s="1"/>
  <c r="Q34" i="11"/>
  <c r="Q25" i="11"/>
  <c r="Q19" i="11"/>
  <c r="Q22" i="11"/>
  <c r="S20" i="11" s="1"/>
  <c r="I16" i="11"/>
  <c r="Q14" i="11"/>
  <c r="J16" i="11"/>
  <c r="G155" i="15"/>
  <c r="H155" i="15" s="1"/>
  <c r="I155" i="15" s="1"/>
  <c r="J155" i="15" s="1"/>
  <c r="K155" i="15" s="1"/>
  <c r="L155" i="15" s="1"/>
  <c r="M155" i="15" s="1"/>
  <c r="N155" i="15" s="1"/>
  <c r="O155" i="15" s="1"/>
  <c r="P155" i="15" s="1"/>
  <c r="Q155" i="15" s="1"/>
  <c r="R155" i="15" s="1"/>
  <c r="G147" i="15"/>
  <c r="H147" i="15" s="1"/>
  <c r="I147" i="15" s="1"/>
  <c r="J147" i="15" s="1"/>
  <c r="K147" i="15" s="1"/>
  <c r="L147" i="15" s="1"/>
  <c r="M147" i="15" s="1"/>
  <c r="N147" i="15" s="1"/>
  <c r="O147" i="15" s="1"/>
  <c r="P147" i="15" s="1"/>
  <c r="Q147" i="15" s="1"/>
  <c r="R147" i="15" s="1"/>
  <c r="G131" i="15"/>
  <c r="H131" i="15" s="1"/>
  <c r="I131" i="15" s="1"/>
  <c r="J131" i="15" s="1"/>
  <c r="K131" i="15" s="1"/>
  <c r="L131" i="15" s="1"/>
  <c r="M131" i="15" s="1"/>
  <c r="N131" i="15" s="1"/>
  <c r="O131" i="15" s="1"/>
  <c r="P131" i="15" s="1"/>
  <c r="Q131" i="15" s="1"/>
  <c r="R131" i="15" s="1"/>
  <c r="G115" i="15"/>
  <c r="G91" i="15"/>
  <c r="G75" i="15"/>
  <c r="H75" i="15" s="1"/>
  <c r="I75" i="15" s="1"/>
  <c r="J75" i="15" s="1"/>
  <c r="K75" i="15" s="1"/>
  <c r="L75" i="15" s="1"/>
  <c r="M75" i="15" s="1"/>
  <c r="N75" i="15" s="1"/>
  <c r="O75" i="15" s="1"/>
  <c r="P75" i="15" s="1"/>
  <c r="Q75" i="15" s="1"/>
  <c r="R75" i="15" s="1"/>
  <c r="G67" i="15"/>
  <c r="H67" i="15" s="1"/>
  <c r="I67" i="15" s="1"/>
  <c r="J67" i="15" s="1"/>
  <c r="K67" i="15" s="1"/>
  <c r="L67" i="15" s="1"/>
  <c r="M67" i="15" s="1"/>
  <c r="N67" i="15" s="1"/>
  <c r="O67" i="15" s="1"/>
  <c r="P67" i="15" s="1"/>
  <c r="Q67" i="15" s="1"/>
  <c r="R67" i="15" s="1"/>
  <c r="G51" i="15"/>
  <c r="H51" i="15" s="1"/>
  <c r="I51" i="15" s="1"/>
  <c r="J51" i="15" s="1"/>
  <c r="K51" i="15" s="1"/>
  <c r="L51" i="15" s="1"/>
  <c r="M51" i="15" s="1"/>
  <c r="N51" i="15" s="1"/>
  <c r="O51" i="15" s="1"/>
  <c r="P51" i="15" s="1"/>
  <c r="Q51" i="15" s="1"/>
  <c r="R51" i="15" s="1"/>
  <c r="G39" i="15"/>
  <c r="G31" i="15"/>
  <c r="H31" i="15" s="1"/>
  <c r="I31" i="15" s="1"/>
  <c r="J31" i="15" s="1"/>
  <c r="K31" i="15" s="1"/>
  <c r="L31" i="15" s="1"/>
  <c r="M31" i="15" s="1"/>
  <c r="N31" i="15" s="1"/>
  <c r="O31" i="15" s="1"/>
  <c r="P31" i="15" s="1"/>
  <c r="Q31" i="15" s="1"/>
  <c r="R31" i="15" s="1"/>
  <c r="G23" i="15"/>
  <c r="H23" i="15" s="1"/>
  <c r="I23" i="15" s="1"/>
  <c r="J23" i="15" s="1"/>
  <c r="K23" i="15" s="1"/>
  <c r="L23" i="15" s="1"/>
  <c r="M23" i="15" s="1"/>
  <c r="N23" i="15" s="1"/>
  <c r="O23" i="15" s="1"/>
  <c r="P23" i="15" s="1"/>
  <c r="Q23" i="15" s="1"/>
  <c r="R23" i="15" s="1"/>
  <c r="H19" i="15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D48" i="8"/>
  <c r="D47" i="8"/>
  <c r="D46" i="8"/>
  <c r="D45" i="8"/>
  <c r="D44" i="8"/>
  <c r="D43" i="8"/>
  <c r="D31" i="8"/>
  <c r="D30" i="8"/>
  <c r="D29" i="8"/>
  <c r="D28" i="8"/>
  <c r="D27" i="8"/>
  <c r="D26" i="8"/>
  <c r="D38" i="8"/>
  <c r="D37" i="8"/>
  <c r="D36" i="8"/>
  <c r="D35" i="8"/>
  <c r="D34" i="8"/>
  <c r="D33" i="8"/>
  <c r="Q158" i="15"/>
  <c r="P158" i="15"/>
  <c r="O158" i="15"/>
  <c r="N158" i="15"/>
  <c r="M158" i="15"/>
  <c r="L158" i="15"/>
  <c r="K158" i="15"/>
  <c r="J158" i="15"/>
  <c r="I158" i="15"/>
  <c r="H158" i="15"/>
  <c r="G158" i="15"/>
  <c r="F158" i="15"/>
  <c r="Q157" i="15"/>
  <c r="AA48" i="8" s="1"/>
  <c r="P157" i="15"/>
  <c r="Y48" i="8" s="1"/>
  <c r="O157" i="15"/>
  <c r="W48" i="8" s="1"/>
  <c r="N157" i="15"/>
  <c r="U48" i="8" s="1"/>
  <c r="M157" i="15"/>
  <c r="S48" i="8" s="1"/>
  <c r="L157" i="15"/>
  <c r="Q48" i="8" s="1"/>
  <c r="K157" i="15"/>
  <c r="O48" i="8" s="1"/>
  <c r="J157" i="15"/>
  <c r="M48" i="8" s="1"/>
  <c r="I157" i="15"/>
  <c r="K48" i="8" s="1"/>
  <c r="H157" i="15"/>
  <c r="I48" i="8" s="1"/>
  <c r="G157" i="15"/>
  <c r="G48" i="8" s="1"/>
  <c r="F157" i="15"/>
  <c r="E48" i="8" s="1"/>
  <c r="Q156" i="15"/>
  <c r="AA31" i="8" s="1"/>
  <c r="P156" i="15"/>
  <c r="Y31" i="8" s="1"/>
  <c r="O156" i="15"/>
  <c r="W31" i="8" s="1"/>
  <c r="N156" i="15"/>
  <c r="U31" i="8" s="1"/>
  <c r="M156" i="15"/>
  <c r="S31" i="8" s="1"/>
  <c r="L156" i="15"/>
  <c r="Q31" i="8" s="1"/>
  <c r="K156" i="15"/>
  <c r="O31" i="8" s="1"/>
  <c r="J156" i="15"/>
  <c r="M31" i="8" s="1"/>
  <c r="I156" i="15"/>
  <c r="K31" i="8" s="1"/>
  <c r="H156" i="15"/>
  <c r="I31" i="8" s="1"/>
  <c r="G156" i="15"/>
  <c r="G31" i="8" s="1"/>
  <c r="F156" i="15"/>
  <c r="B156" i="15"/>
  <c r="R154" i="15"/>
  <c r="R153" i="15"/>
  <c r="R152" i="15"/>
  <c r="B152" i="15"/>
  <c r="G151" i="15"/>
  <c r="H151" i="15" s="1"/>
  <c r="I151" i="15" s="1"/>
  <c r="J151" i="15" s="1"/>
  <c r="K151" i="15" s="1"/>
  <c r="L151" i="15" s="1"/>
  <c r="M151" i="15" s="1"/>
  <c r="N151" i="15" s="1"/>
  <c r="O151" i="15" s="1"/>
  <c r="P151" i="15" s="1"/>
  <c r="Q151" i="15" s="1"/>
  <c r="R151" i="15" s="1"/>
  <c r="R150" i="15"/>
  <c r="R149" i="15"/>
  <c r="R148" i="15"/>
  <c r="B148" i="15"/>
  <c r="R146" i="15"/>
  <c r="R145" i="15"/>
  <c r="R144" i="15"/>
  <c r="B144" i="15"/>
  <c r="G143" i="15"/>
  <c r="H143" i="15" s="1"/>
  <c r="I143" i="15" s="1"/>
  <c r="J143" i="15" s="1"/>
  <c r="K143" i="15" s="1"/>
  <c r="L143" i="15" s="1"/>
  <c r="M143" i="15" s="1"/>
  <c r="N143" i="15" s="1"/>
  <c r="O143" i="15" s="1"/>
  <c r="P143" i="15" s="1"/>
  <c r="Q143" i="15" s="1"/>
  <c r="R143" i="15" s="1"/>
  <c r="R142" i="15"/>
  <c r="R141" i="15"/>
  <c r="R140" i="15"/>
  <c r="B140" i="15"/>
  <c r="R138" i="15"/>
  <c r="R137" i="15"/>
  <c r="R136" i="15"/>
  <c r="Q134" i="15"/>
  <c r="P134" i="15"/>
  <c r="O134" i="15"/>
  <c r="N134" i="15"/>
  <c r="M134" i="15"/>
  <c r="L134" i="15"/>
  <c r="K134" i="15"/>
  <c r="J134" i="15"/>
  <c r="I134" i="15"/>
  <c r="H134" i="15"/>
  <c r="G134" i="15"/>
  <c r="F134" i="15"/>
  <c r="Q133" i="15"/>
  <c r="AA47" i="8" s="1"/>
  <c r="P133" i="15"/>
  <c r="Y47" i="8" s="1"/>
  <c r="O133" i="15"/>
  <c r="W47" i="8" s="1"/>
  <c r="N133" i="15"/>
  <c r="U47" i="8" s="1"/>
  <c r="M133" i="15"/>
  <c r="S47" i="8" s="1"/>
  <c r="L133" i="15"/>
  <c r="Q47" i="8" s="1"/>
  <c r="K133" i="15"/>
  <c r="O47" i="8" s="1"/>
  <c r="J133" i="15"/>
  <c r="M47" i="8" s="1"/>
  <c r="I133" i="15"/>
  <c r="K47" i="8" s="1"/>
  <c r="H133" i="15"/>
  <c r="I47" i="8" s="1"/>
  <c r="G133" i="15"/>
  <c r="G47" i="8" s="1"/>
  <c r="F133" i="15"/>
  <c r="Q132" i="15"/>
  <c r="AA30" i="8" s="1"/>
  <c r="P132" i="15"/>
  <c r="Y30" i="8" s="1"/>
  <c r="O132" i="15"/>
  <c r="W30" i="8" s="1"/>
  <c r="N132" i="15"/>
  <c r="U30" i="8" s="1"/>
  <c r="M132" i="15"/>
  <c r="S30" i="8" s="1"/>
  <c r="L132" i="15"/>
  <c r="Q30" i="8" s="1"/>
  <c r="K132" i="15"/>
  <c r="O30" i="8" s="1"/>
  <c r="J132" i="15"/>
  <c r="M30" i="8" s="1"/>
  <c r="I132" i="15"/>
  <c r="H132" i="15"/>
  <c r="I30" i="8" s="1"/>
  <c r="G132" i="15"/>
  <c r="G30" i="8" s="1"/>
  <c r="F132" i="15"/>
  <c r="B132" i="15"/>
  <c r="R130" i="15"/>
  <c r="R129" i="15"/>
  <c r="R128" i="15"/>
  <c r="B128" i="15"/>
  <c r="G127" i="15"/>
  <c r="H127" i="15" s="1"/>
  <c r="I127" i="15" s="1"/>
  <c r="J127" i="15" s="1"/>
  <c r="K127" i="15" s="1"/>
  <c r="L127" i="15" s="1"/>
  <c r="M127" i="15" s="1"/>
  <c r="N127" i="15" s="1"/>
  <c r="O127" i="15" s="1"/>
  <c r="P127" i="15" s="1"/>
  <c r="Q127" i="15" s="1"/>
  <c r="R127" i="15" s="1"/>
  <c r="R126" i="15"/>
  <c r="R125" i="15"/>
  <c r="R124" i="15"/>
  <c r="B124" i="15"/>
  <c r="G123" i="15"/>
  <c r="H123" i="15" s="1"/>
  <c r="I123" i="15" s="1"/>
  <c r="J123" i="15" s="1"/>
  <c r="K123" i="15" s="1"/>
  <c r="L123" i="15" s="1"/>
  <c r="M123" i="15" s="1"/>
  <c r="N123" i="15" s="1"/>
  <c r="O123" i="15" s="1"/>
  <c r="P123" i="15" s="1"/>
  <c r="Q123" i="15" s="1"/>
  <c r="R123" i="15" s="1"/>
  <c r="R122" i="15"/>
  <c r="R121" i="15"/>
  <c r="R120" i="15"/>
  <c r="B120" i="15"/>
  <c r="G119" i="15"/>
  <c r="H119" i="15" s="1"/>
  <c r="I119" i="15" s="1"/>
  <c r="J119" i="15" s="1"/>
  <c r="K119" i="15" s="1"/>
  <c r="L119" i="15" s="1"/>
  <c r="M119" i="15" s="1"/>
  <c r="N119" i="15" s="1"/>
  <c r="O119" i="15" s="1"/>
  <c r="P119" i="15" s="1"/>
  <c r="Q119" i="15" s="1"/>
  <c r="R119" i="15" s="1"/>
  <c r="R118" i="15"/>
  <c r="R117" i="15"/>
  <c r="R116" i="15"/>
  <c r="B116" i="15"/>
  <c r="R114" i="15"/>
  <c r="R113" i="15"/>
  <c r="R112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Q109" i="15"/>
  <c r="AA46" i="8" s="1"/>
  <c r="P109" i="15"/>
  <c r="Y46" i="8" s="1"/>
  <c r="O109" i="15"/>
  <c r="W46" i="8" s="1"/>
  <c r="N109" i="15"/>
  <c r="U46" i="8" s="1"/>
  <c r="M109" i="15"/>
  <c r="S46" i="8" s="1"/>
  <c r="L109" i="15"/>
  <c r="Q46" i="8" s="1"/>
  <c r="K109" i="15"/>
  <c r="O46" i="8" s="1"/>
  <c r="J109" i="15"/>
  <c r="M46" i="8" s="1"/>
  <c r="I109" i="15"/>
  <c r="K46" i="8" s="1"/>
  <c r="H109" i="15"/>
  <c r="I46" i="8" s="1"/>
  <c r="G109" i="15"/>
  <c r="G46" i="8" s="1"/>
  <c r="F109" i="15"/>
  <c r="E46" i="8" s="1"/>
  <c r="Q108" i="15"/>
  <c r="AA29" i="8" s="1"/>
  <c r="P108" i="15"/>
  <c r="Y29" i="8" s="1"/>
  <c r="O108" i="15"/>
  <c r="W29" i="8" s="1"/>
  <c r="N108" i="15"/>
  <c r="U29" i="8" s="1"/>
  <c r="M108" i="15"/>
  <c r="S29" i="8" s="1"/>
  <c r="L108" i="15"/>
  <c r="Q29" i="8" s="1"/>
  <c r="K108" i="15"/>
  <c r="O29" i="8" s="1"/>
  <c r="J108" i="15"/>
  <c r="M29" i="8" s="1"/>
  <c r="I108" i="15"/>
  <c r="K29" i="8" s="1"/>
  <c r="H108" i="15"/>
  <c r="I29" i="8" s="1"/>
  <c r="G108" i="15"/>
  <c r="G29" i="8" s="1"/>
  <c r="F108" i="15"/>
  <c r="E29" i="8" s="1"/>
  <c r="B108" i="15"/>
  <c r="G107" i="15"/>
  <c r="H107" i="15" s="1"/>
  <c r="I107" i="15" s="1"/>
  <c r="J107" i="15" s="1"/>
  <c r="K107" i="15" s="1"/>
  <c r="L107" i="15" s="1"/>
  <c r="M107" i="15" s="1"/>
  <c r="N107" i="15" s="1"/>
  <c r="O107" i="15" s="1"/>
  <c r="P107" i="15" s="1"/>
  <c r="Q107" i="15" s="1"/>
  <c r="R107" i="15" s="1"/>
  <c r="R106" i="15"/>
  <c r="R105" i="15"/>
  <c r="R104" i="15"/>
  <c r="B104" i="15"/>
  <c r="G103" i="15"/>
  <c r="H103" i="15" s="1"/>
  <c r="I103" i="15" s="1"/>
  <c r="J103" i="15" s="1"/>
  <c r="K103" i="15" s="1"/>
  <c r="L103" i="15" s="1"/>
  <c r="M103" i="15" s="1"/>
  <c r="N103" i="15" s="1"/>
  <c r="O103" i="15" s="1"/>
  <c r="P103" i="15" s="1"/>
  <c r="Q103" i="15" s="1"/>
  <c r="R103" i="15" s="1"/>
  <c r="R102" i="15"/>
  <c r="R101" i="15"/>
  <c r="R100" i="15"/>
  <c r="B100" i="15"/>
  <c r="G99" i="15"/>
  <c r="H99" i="15" s="1"/>
  <c r="I99" i="15" s="1"/>
  <c r="J99" i="15" s="1"/>
  <c r="K99" i="15" s="1"/>
  <c r="L99" i="15" s="1"/>
  <c r="M99" i="15" s="1"/>
  <c r="N99" i="15" s="1"/>
  <c r="O99" i="15" s="1"/>
  <c r="P99" i="15" s="1"/>
  <c r="Q99" i="15" s="1"/>
  <c r="R99" i="15" s="1"/>
  <c r="R98" i="15"/>
  <c r="R97" i="15"/>
  <c r="R96" i="15"/>
  <c r="B96" i="15"/>
  <c r="R94" i="15"/>
  <c r="R93" i="15"/>
  <c r="R92" i="15"/>
  <c r="B92" i="15"/>
  <c r="R90" i="15"/>
  <c r="R89" i="15"/>
  <c r="R88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Q81" i="15"/>
  <c r="AA45" i="8" s="1"/>
  <c r="P81" i="15"/>
  <c r="Y45" i="8" s="1"/>
  <c r="O81" i="15"/>
  <c r="W45" i="8" s="1"/>
  <c r="N81" i="15"/>
  <c r="U45" i="8" s="1"/>
  <c r="M81" i="15"/>
  <c r="S45" i="8" s="1"/>
  <c r="L81" i="15"/>
  <c r="Q45" i="8" s="1"/>
  <c r="K81" i="15"/>
  <c r="O45" i="8" s="1"/>
  <c r="J81" i="15"/>
  <c r="M45" i="8" s="1"/>
  <c r="I81" i="15"/>
  <c r="K45" i="8" s="1"/>
  <c r="H81" i="15"/>
  <c r="I45" i="8" s="1"/>
  <c r="G81" i="15"/>
  <c r="G45" i="8" s="1"/>
  <c r="F81" i="15"/>
  <c r="E45" i="8" s="1"/>
  <c r="Q80" i="15"/>
  <c r="AA28" i="8" s="1"/>
  <c r="P80" i="15"/>
  <c r="Y28" i="8" s="1"/>
  <c r="O80" i="15"/>
  <c r="W28" i="8" s="1"/>
  <c r="N80" i="15"/>
  <c r="U28" i="8" s="1"/>
  <c r="M80" i="15"/>
  <c r="S28" i="8" s="1"/>
  <c r="L80" i="15"/>
  <c r="Q28" i="8" s="1"/>
  <c r="K80" i="15"/>
  <c r="O28" i="8" s="1"/>
  <c r="J80" i="15"/>
  <c r="M28" i="8" s="1"/>
  <c r="I80" i="15"/>
  <c r="K28" i="8" s="1"/>
  <c r="H80" i="15"/>
  <c r="I28" i="8" s="1"/>
  <c r="G80" i="15"/>
  <c r="G28" i="8" s="1"/>
  <c r="F80" i="15"/>
  <c r="E28" i="8" s="1"/>
  <c r="B80" i="15"/>
  <c r="G79" i="15"/>
  <c r="H79" i="15" s="1"/>
  <c r="I79" i="15" s="1"/>
  <c r="J79" i="15" s="1"/>
  <c r="K79" i="15" s="1"/>
  <c r="L79" i="15" s="1"/>
  <c r="M79" i="15" s="1"/>
  <c r="N79" i="15" s="1"/>
  <c r="O79" i="15" s="1"/>
  <c r="P79" i="15" s="1"/>
  <c r="Q79" i="15" s="1"/>
  <c r="R79" i="15" s="1"/>
  <c r="R78" i="15"/>
  <c r="R77" i="15"/>
  <c r="R76" i="15"/>
  <c r="B76" i="15"/>
  <c r="R74" i="15"/>
  <c r="R73" i="15"/>
  <c r="R72" i="15"/>
  <c r="B72" i="15"/>
  <c r="R70" i="15"/>
  <c r="R69" i="15"/>
  <c r="R68" i="15"/>
  <c r="B68" i="15"/>
  <c r="R66" i="15"/>
  <c r="R65" i="15"/>
  <c r="R64" i="15"/>
  <c r="B64" i="15"/>
  <c r="G63" i="15"/>
  <c r="R62" i="15"/>
  <c r="R61" i="15"/>
  <c r="R60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Q57" i="15"/>
  <c r="AA44" i="8" s="1"/>
  <c r="P57" i="15"/>
  <c r="Y44" i="8" s="1"/>
  <c r="O57" i="15"/>
  <c r="W44" i="8" s="1"/>
  <c r="N57" i="15"/>
  <c r="U44" i="8" s="1"/>
  <c r="M57" i="15"/>
  <c r="S44" i="8" s="1"/>
  <c r="L57" i="15"/>
  <c r="Q44" i="8" s="1"/>
  <c r="K57" i="15"/>
  <c r="O44" i="8" s="1"/>
  <c r="J57" i="15"/>
  <c r="M44" i="8" s="1"/>
  <c r="I57" i="15"/>
  <c r="K44" i="8" s="1"/>
  <c r="H57" i="15"/>
  <c r="I44" i="8" s="1"/>
  <c r="G57" i="15"/>
  <c r="G44" i="8" s="1"/>
  <c r="F57" i="15"/>
  <c r="E44" i="8" s="1"/>
  <c r="Q56" i="15"/>
  <c r="AA27" i="8" s="1"/>
  <c r="P56" i="15"/>
  <c r="Y27" i="8" s="1"/>
  <c r="O56" i="15"/>
  <c r="W27" i="8" s="1"/>
  <c r="N56" i="15"/>
  <c r="U27" i="8" s="1"/>
  <c r="M56" i="15"/>
  <c r="S27" i="8" s="1"/>
  <c r="L56" i="15"/>
  <c r="Q27" i="8" s="1"/>
  <c r="K56" i="15"/>
  <c r="O27" i="8" s="1"/>
  <c r="J56" i="15"/>
  <c r="M27" i="8" s="1"/>
  <c r="I56" i="15"/>
  <c r="K27" i="8" s="1"/>
  <c r="H56" i="15"/>
  <c r="I27" i="8" s="1"/>
  <c r="G56" i="15"/>
  <c r="G27" i="8" s="1"/>
  <c r="F56" i="15"/>
  <c r="B56" i="15"/>
  <c r="G55" i="15"/>
  <c r="H55" i="15" s="1"/>
  <c r="I55" i="15" s="1"/>
  <c r="J55" i="15" s="1"/>
  <c r="K55" i="15" s="1"/>
  <c r="L55" i="15" s="1"/>
  <c r="M55" i="15" s="1"/>
  <c r="N55" i="15" s="1"/>
  <c r="O55" i="15" s="1"/>
  <c r="P55" i="15" s="1"/>
  <c r="Q55" i="15" s="1"/>
  <c r="R55" i="15" s="1"/>
  <c r="R54" i="15"/>
  <c r="R53" i="15"/>
  <c r="R52" i="15"/>
  <c r="B52" i="15"/>
  <c r="R50" i="15"/>
  <c r="R49" i="15"/>
  <c r="R48" i="15"/>
  <c r="B48" i="15"/>
  <c r="G47" i="15"/>
  <c r="H47" i="15" s="1"/>
  <c r="I47" i="15" s="1"/>
  <c r="J47" i="15" s="1"/>
  <c r="K47" i="15" s="1"/>
  <c r="L47" i="15" s="1"/>
  <c r="M47" i="15" s="1"/>
  <c r="N47" i="15" s="1"/>
  <c r="O47" i="15" s="1"/>
  <c r="P47" i="15" s="1"/>
  <c r="Q47" i="15" s="1"/>
  <c r="R47" i="15" s="1"/>
  <c r="R46" i="15"/>
  <c r="R45" i="15"/>
  <c r="R44" i="15"/>
  <c r="B44" i="15"/>
  <c r="G43" i="15"/>
  <c r="H43" i="15" s="1"/>
  <c r="I43" i="15" s="1"/>
  <c r="J43" i="15" s="1"/>
  <c r="K43" i="15" s="1"/>
  <c r="L43" i="15" s="1"/>
  <c r="M43" i="15" s="1"/>
  <c r="N43" i="15" s="1"/>
  <c r="O43" i="15" s="1"/>
  <c r="P43" i="15" s="1"/>
  <c r="Q43" i="15" s="1"/>
  <c r="R43" i="15" s="1"/>
  <c r="R42" i="15"/>
  <c r="R41" i="15"/>
  <c r="R40" i="15"/>
  <c r="B40" i="15"/>
  <c r="R38" i="15"/>
  <c r="R37" i="15"/>
  <c r="R36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Q33" i="15"/>
  <c r="AA43" i="8" s="1"/>
  <c r="P33" i="15"/>
  <c r="Y43" i="8" s="1"/>
  <c r="O33" i="15"/>
  <c r="W43" i="8" s="1"/>
  <c r="N33" i="15"/>
  <c r="U43" i="8" s="1"/>
  <c r="M33" i="15"/>
  <c r="S43" i="8" s="1"/>
  <c r="L33" i="15"/>
  <c r="Q43" i="8" s="1"/>
  <c r="K33" i="15"/>
  <c r="O43" i="8" s="1"/>
  <c r="J33" i="15"/>
  <c r="M43" i="8" s="1"/>
  <c r="I33" i="15"/>
  <c r="K43" i="8" s="1"/>
  <c r="H33" i="15"/>
  <c r="I43" i="8" s="1"/>
  <c r="G33" i="15"/>
  <c r="G43" i="8" s="1"/>
  <c r="F33" i="15"/>
  <c r="E43" i="8" s="1"/>
  <c r="Q32" i="15"/>
  <c r="AA26" i="8" s="1"/>
  <c r="P32" i="15"/>
  <c r="Y26" i="8" s="1"/>
  <c r="O32" i="15"/>
  <c r="W26" i="8" s="1"/>
  <c r="N32" i="15"/>
  <c r="U26" i="8" s="1"/>
  <c r="M32" i="15"/>
  <c r="S26" i="8" s="1"/>
  <c r="L32" i="15"/>
  <c r="Q26" i="8" s="1"/>
  <c r="K32" i="15"/>
  <c r="O26" i="8" s="1"/>
  <c r="J32" i="15"/>
  <c r="M26" i="8" s="1"/>
  <c r="I32" i="15"/>
  <c r="K26" i="8" s="1"/>
  <c r="H32" i="15"/>
  <c r="I26" i="8" s="1"/>
  <c r="G32" i="15"/>
  <c r="G26" i="8" s="1"/>
  <c r="F32" i="15"/>
  <c r="E26" i="8" s="1"/>
  <c r="B32" i="15"/>
  <c r="R30" i="15"/>
  <c r="R29" i="15"/>
  <c r="R28" i="15"/>
  <c r="B28" i="15"/>
  <c r="G27" i="15"/>
  <c r="H27" i="15" s="1"/>
  <c r="I27" i="15" s="1"/>
  <c r="J27" i="15" s="1"/>
  <c r="K27" i="15" s="1"/>
  <c r="L27" i="15" s="1"/>
  <c r="M27" i="15" s="1"/>
  <c r="N27" i="15" s="1"/>
  <c r="O27" i="15" s="1"/>
  <c r="P27" i="15" s="1"/>
  <c r="Q27" i="15" s="1"/>
  <c r="R27" i="15" s="1"/>
  <c r="R26" i="15"/>
  <c r="R25" i="15"/>
  <c r="R24" i="15"/>
  <c r="B24" i="15"/>
  <c r="R22" i="15"/>
  <c r="R21" i="15"/>
  <c r="R20" i="15"/>
  <c r="B20" i="15"/>
  <c r="R18" i="15"/>
  <c r="R17" i="15"/>
  <c r="R16" i="15"/>
  <c r="B16" i="15"/>
  <c r="G15" i="15"/>
  <c r="R14" i="15"/>
  <c r="R13" i="15"/>
  <c r="R12" i="15"/>
  <c r="Q37" i="11" l="1"/>
  <c r="S32" i="11"/>
  <c r="P40" i="11"/>
  <c r="Q31" i="11"/>
  <c r="S29" i="11" s="1"/>
  <c r="L28" i="11"/>
  <c r="S23" i="11"/>
  <c r="S17" i="11"/>
  <c r="S35" i="11"/>
  <c r="O40" i="11"/>
  <c r="S41" i="11"/>
  <c r="Q27" i="11"/>
  <c r="R51" i="11" s="1"/>
  <c r="S32" i="15"/>
  <c r="S134" i="15"/>
  <c r="S110" i="15"/>
  <c r="S81" i="15"/>
  <c r="S157" i="15"/>
  <c r="S56" i="15"/>
  <c r="S82" i="15"/>
  <c r="S158" i="15"/>
  <c r="S58" i="15"/>
  <c r="S108" i="15"/>
  <c r="S132" i="15"/>
  <c r="I8" i="15"/>
  <c r="F111" i="15"/>
  <c r="S34" i="15"/>
  <c r="S33" i="15"/>
  <c r="S57" i="15"/>
  <c r="R56" i="15"/>
  <c r="S80" i="15"/>
  <c r="S109" i="15"/>
  <c r="S133" i="15"/>
  <c r="S156" i="15"/>
  <c r="Q28" i="11"/>
  <c r="Q16" i="11"/>
  <c r="S14" i="11" s="1"/>
  <c r="R50" i="11"/>
  <c r="E70" i="12"/>
  <c r="K30" i="8"/>
  <c r="F8" i="15"/>
  <c r="F9" i="15"/>
  <c r="R134" i="15"/>
  <c r="G139" i="15"/>
  <c r="H139" i="15" s="1"/>
  <c r="E30" i="8"/>
  <c r="E47" i="8"/>
  <c r="F59" i="15"/>
  <c r="R156" i="15"/>
  <c r="E27" i="8"/>
  <c r="F83" i="15"/>
  <c r="J8" i="15"/>
  <c r="N8" i="15"/>
  <c r="J9" i="15"/>
  <c r="N9" i="15"/>
  <c r="M8" i="15"/>
  <c r="E31" i="8"/>
  <c r="G71" i="15"/>
  <c r="H71" i="15" s="1"/>
  <c r="I71" i="15" s="1"/>
  <c r="J71" i="15" s="1"/>
  <c r="K71" i="15" s="1"/>
  <c r="L71" i="15" s="1"/>
  <c r="M71" i="15" s="1"/>
  <c r="N71" i="15" s="1"/>
  <c r="O71" i="15" s="1"/>
  <c r="P71" i="15" s="1"/>
  <c r="Q71" i="15" s="1"/>
  <c r="R71" i="15" s="1"/>
  <c r="G95" i="15"/>
  <c r="H95" i="15" s="1"/>
  <c r="I95" i="15" s="1"/>
  <c r="J95" i="15" s="1"/>
  <c r="K95" i="15" s="1"/>
  <c r="L95" i="15" s="1"/>
  <c r="M95" i="15" s="1"/>
  <c r="N95" i="15" s="1"/>
  <c r="O95" i="15" s="1"/>
  <c r="P95" i="15" s="1"/>
  <c r="Q95" i="15" s="1"/>
  <c r="R95" i="15" s="1"/>
  <c r="G59" i="15"/>
  <c r="F35" i="15"/>
  <c r="Q8" i="15"/>
  <c r="P9" i="15"/>
  <c r="R32" i="15"/>
  <c r="F10" i="15"/>
  <c r="J10" i="15"/>
  <c r="N10" i="15"/>
  <c r="R109" i="15"/>
  <c r="R110" i="15"/>
  <c r="R82" i="15"/>
  <c r="R57" i="15"/>
  <c r="R58" i="15"/>
  <c r="G35" i="15"/>
  <c r="R33" i="15"/>
  <c r="H9" i="15"/>
  <c r="L9" i="15"/>
  <c r="R34" i="15"/>
  <c r="G83" i="15"/>
  <c r="G111" i="15"/>
  <c r="H91" i="15"/>
  <c r="R108" i="15"/>
  <c r="G8" i="15"/>
  <c r="K8" i="15"/>
  <c r="O8" i="15"/>
  <c r="G9" i="15"/>
  <c r="K9" i="15"/>
  <c r="O9" i="15"/>
  <c r="G10" i="15"/>
  <c r="K10" i="15"/>
  <c r="O10" i="15"/>
  <c r="G135" i="15"/>
  <c r="H115" i="15"/>
  <c r="H15" i="15"/>
  <c r="H39" i="15"/>
  <c r="H63" i="15"/>
  <c r="R80" i="15"/>
  <c r="R81" i="15"/>
  <c r="H8" i="15"/>
  <c r="L8" i="15"/>
  <c r="P8" i="15"/>
  <c r="H10" i="15"/>
  <c r="L10" i="15"/>
  <c r="P10" i="15"/>
  <c r="I9" i="15"/>
  <c r="M9" i="15"/>
  <c r="Q9" i="15"/>
  <c r="I10" i="15"/>
  <c r="M10" i="15"/>
  <c r="Q10" i="15"/>
  <c r="G159" i="15"/>
  <c r="R157" i="15"/>
  <c r="R158" i="15"/>
  <c r="R132" i="15"/>
  <c r="R133" i="15"/>
  <c r="D51" i="8"/>
  <c r="D55" i="8"/>
  <c r="D54" i="8"/>
  <c r="D53" i="8"/>
  <c r="D52" i="8"/>
  <c r="D50" i="8"/>
  <c r="R28" i="10"/>
  <c r="F35" i="10"/>
  <c r="F34" i="10"/>
  <c r="F33" i="10"/>
  <c r="E50" i="8" s="1"/>
  <c r="F32" i="10"/>
  <c r="E33" i="8" s="1"/>
  <c r="R142" i="10"/>
  <c r="R141" i="10"/>
  <c r="R140" i="10"/>
  <c r="R146" i="10"/>
  <c r="R145" i="10"/>
  <c r="R144" i="10"/>
  <c r="R150" i="10"/>
  <c r="R149" i="10"/>
  <c r="R148" i="10"/>
  <c r="R154" i="10"/>
  <c r="R153" i="10"/>
  <c r="R152" i="10"/>
  <c r="R138" i="10"/>
  <c r="R137" i="10"/>
  <c r="R136" i="10"/>
  <c r="B156" i="10"/>
  <c r="B152" i="10"/>
  <c r="B148" i="10"/>
  <c r="B144" i="10"/>
  <c r="B140" i="10"/>
  <c r="F159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Q157" i="10"/>
  <c r="AA55" i="8" s="1"/>
  <c r="P157" i="10"/>
  <c r="Y55" i="8" s="1"/>
  <c r="O157" i="10"/>
  <c r="W55" i="8" s="1"/>
  <c r="N157" i="10"/>
  <c r="U55" i="8" s="1"/>
  <c r="M157" i="10"/>
  <c r="S55" i="8" s="1"/>
  <c r="L157" i="10"/>
  <c r="Q55" i="8" s="1"/>
  <c r="K157" i="10"/>
  <c r="O55" i="8" s="1"/>
  <c r="J157" i="10"/>
  <c r="M55" i="8" s="1"/>
  <c r="I157" i="10"/>
  <c r="K55" i="8" s="1"/>
  <c r="H157" i="10"/>
  <c r="I55" i="8" s="1"/>
  <c r="G157" i="10"/>
  <c r="F157" i="10"/>
  <c r="E55" i="8" s="1"/>
  <c r="Q156" i="10"/>
  <c r="AA38" i="8" s="1"/>
  <c r="P156" i="10"/>
  <c r="Y38" i="8" s="1"/>
  <c r="O156" i="10"/>
  <c r="W38" i="8" s="1"/>
  <c r="N156" i="10"/>
  <c r="U38" i="8" s="1"/>
  <c r="M156" i="10"/>
  <c r="S38" i="8" s="1"/>
  <c r="L156" i="10"/>
  <c r="Q38" i="8" s="1"/>
  <c r="K156" i="10"/>
  <c r="O38" i="8" s="1"/>
  <c r="J156" i="10"/>
  <c r="M38" i="8" s="1"/>
  <c r="I156" i="10"/>
  <c r="K38" i="8" s="1"/>
  <c r="H156" i="10"/>
  <c r="G156" i="10"/>
  <c r="G38" i="8" s="1"/>
  <c r="F156" i="10"/>
  <c r="E38" i="8" s="1"/>
  <c r="G155" i="10"/>
  <c r="H155" i="10" s="1"/>
  <c r="I155" i="10" s="1"/>
  <c r="J155" i="10" s="1"/>
  <c r="K155" i="10" s="1"/>
  <c r="L155" i="10" s="1"/>
  <c r="M155" i="10" s="1"/>
  <c r="N155" i="10" s="1"/>
  <c r="O155" i="10" s="1"/>
  <c r="P155" i="10" s="1"/>
  <c r="Q155" i="10" s="1"/>
  <c r="R155" i="10" s="1"/>
  <c r="G151" i="10"/>
  <c r="H151" i="10" s="1"/>
  <c r="I151" i="10" s="1"/>
  <c r="J151" i="10" s="1"/>
  <c r="K151" i="10" s="1"/>
  <c r="L151" i="10" s="1"/>
  <c r="M151" i="10" s="1"/>
  <c r="N151" i="10" s="1"/>
  <c r="O151" i="10" s="1"/>
  <c r="P151" i="10" s="1"/>
  <c r="Q151" i="10" s="1"/>
  <c r="R151" i="10" s="1"/>
  <c r="G147" i="10"/>
  <c r="H147" i="10" s="1"/>
  <c r="I147" i="10" s="1"/>
  <c r="J147" i="10" s="1"/>
  <c r="K147" i="10" s="1"/>
  <c r="L147" i="10" s="1"/>
  <c r="M147" i="10" s="1"/>
  <c r="N147" i="10" s="1"/>
  <c r="O147" i="10" s="1"/>
  <c r="P147" i="10" s="1"/>
  <c r="Q147" i="10" s="1"/>
  <c r="R147" i="10" s="1"/>
  <c r="G143" i="10"/>
  <c r="H143" i="10" s="1"/>
  <c r="I143" i="10" s="1"/>
  <c r="J143" i="10" s="1"/>
  <c r="K143" i="10" s="1"/>
  <c r="L143" i="10" s="1"/>
  <c r="M143" i="10" s="1"/>
  <c r="N143" i="10" s="1"/>
  <c r="O143" i="10" s="1"/>
  <c r="P143" i="10" s="1"/>
  <c r="Q143" i="10" s="1"/>
  <c r="R143" i="10" s="1"/>
  <c r="G139" i="10"/>
  <c r="Q40" i="11" l="1"/>
  <c r="S38" i="11" s="1"/>
  <c r="S26" i="11"/>
  <c r="R156" i="10"/>
  <c r="S156" i="10"/>
  <c r="S8" i="15"/>
  <c r="S10" i="15"/>
  <c r="S9" i="15"/>
  <c r="S157" i="10"/>
  <c r="S158" i="10"/>
  <c r="S50" i="11"/>
  <c r="S53" i="11" s="1"/>
  <c r="F11" i="15"/>
  <c r="R158" i="10"/>
  <c r="I38" i="8"/>
  <c r="G55" i="8"/>
  <c r="R157" i="10"/>
  <c r="G159" i="10"/>
  <c r="R8" i="15"/>
  <c r="R10" i="15"/>
  <c r="R9" i="15"/>
  <c r="H159" i="15"/>
  <c r="I139" i="15"/>
  <c r="H83" i="15"/>
  <c r="I63" i="15"/>
  <c r="H135" i="15"/>
  <c r="I115" i="15"/>
  <c r="H111" i="15"/>
  <c r="I91" i="15"/>
  <c r="H59" i="15"/>
  <c r="I39" i="15"/>
  <c r="G11" i="15"/>
  <c r="H35" i="15"/>
  <c r="I15" i="15"/>
  <c r="H139" i="10"/>
  <c r="G131" i="10"/>
  <c r="H131" i="10" s="1"/>
  <c r="I131" i="10" s="1"/>
  <c r="J131" i="10" s="1"/>
  <c r="K131" i="10" s="1"/>
  <c r="L131" i="10" s="1"/>
  <c r="M131" i="10" s="1"/>
  <c r="N131" i="10" s="1"/>
  <c r="O131" i="10" s="1"/>
  <c r="P131" i="10" s="1"/>
  <c r="Q131" i="10" s="1"/>
  <c r="R131" i="10" s="1"/>
  <c r="G127" i="10"/>
  <c r="H127" i="10" s="1"/>
  <c r="I127" i="10" s="1"/>
  <c r="J127" i="10" s="1"/>
  <c r="K127" i="10" s="1"/>
  <c r="L127" i="10" s="1"/>
  <c r="M127" i="10" s="1"/>
  <c r="N127" i="10" s="1"/>
  <c r="O127" i="10" s="1"/>
  <c r="P127" i="10" s="1"/>
  <c r="Q127" i="10" s="1"/>
  <c r="R127" i="10" s="1"/>
  <c r="G123" i="10"/>
  <c r="H123" i="10" s="1"/>
  <c r="I123" i="10" s="1"/>
  <c r="J123" i="10" s="1"/>
  <c r="K123" i="10" s="1"/>
  <c r="L123" i="10" s="1"/>
  <c r="M123" i="10" s="1"/>
  <c r="N123" i="10" s="1"/>
  <c r="O123" i="10" s="1"/>
  <c r="P123" i="10" s="1"/>
  <c r="Q123" i="10" s="1"/>
  <c r="R123" i="10" s="1"/>
  <c r="G119" i="10"/>
  <c r="H119" i="10" s="1"/>
  <c r="I119" i="10" s="1"/>
  <c r="J119" i="10" s="1"/>
  <c r="K119" i="10" s="1"/>
  <c r="L119" i="10" s="1"/>
  <c r="M119" i="10" s="1"/>
  <c r="N119" i="10" s="1"/>
  <c r="O119" i="10" s="1"/>
  <c r="P119" i="10" s="1"/>
  <c r="Q119" i="10" s="1"/>
  <c r="R119" i="10" s="1"/>
  <c r="G115" i="10"/>
  <c r="H115" i="10" s="1"/>
  <c r="I115" i="10" s="1"/>
  <c r="J115" i="10" s="1"/>
  <c r="K115" i="10" s="1"/>
  <c r="L115" i="10" s="1"/>
  <c r="M115" i="10" s="1"/>
  <c r="N115" i="10" s="1"/>
  <c r="O115" i="10" s="1"/>
  <c r="P115" i="10" s="1"/>
  <c r="Q115" i="10" s="1"/>
  <c r="R115" i="10" s="1"/>
  <c r="R130" i="10"/>
  <c r="R129" i="10"/>
  <c r="R128" i="10"/>
  <c r="R126" i="10"/>
  <c r="R125" i="10"/>
  <c r="R124" i="10"/>
  <c r="R122" i="10"/>
  <c r="R121" i="10"/>
  <c r="R120" i="10"/>
  <c r="R118" i="10"/>
  <c r="R117" i="10"/>
  <c r="R116" i="10"/>
  <c r="R114" i="10"/>
  <c r="R113" i="10"/>
  <c r="R112" i="10"/>
  <c r="F135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B132" i="10"/>
  <c r="B128" i="10"/>
  <c r="B124" i="10"/>
  <c r="B120" i="10"/>
  <c r="B116" i="10"/>
  <c r="R96" i="10"/>
  <c r="K108" i="10"/>
  <c r="O36" i="8" s="1"/>
  <c r="G95" i="10"/>
  <c r="H95" i="10" s="1"/>
  <c r="I95" i="10" s="1"/>
  <c r="J95" i="10" s="1"/>
  <c r="K95" i="10" s="1"/>
  <c r="L95" i="10" s="1"/>
  <c r="M95" i="10" s="1"/>
  <c r="N95" i="10" s="1"/>
  <c r="O95" i="10" s="1"/>
  <c r="P95" i="10" s="1"/>
  <c r="Q95" i="10" s="1"/>
  <c r="R95" i="10" s="1"/>
  <c r="G99" i="10"/>
  <c r="H99" i="10" s="1"/>
  <c r="I99" i="10" s="1"/>
  <c r="J99" i="10" s="1"/>
  <c r="K99" i="10" s="1"/>
  <c r="L99" i="10" s="1"/>
  <c r="M99" i="10" s="1"/>
  <c r="N99" i="10" s="1"/>
  <c r="O99" i="10" s="1"/>
  <c r="P99" i="10" s="1"/>
  <c r="Q99" i="10" s="1"/>
  <c r="R99" i="10" s="1"/>
  <c r="G103" i="10"/>
  <c r="H103" i="10" s="1"/>
  <c r="F108" i="10"/>
  <c r="E36" i="8" s="1"/>
  <c r="F111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Q109" i="10"/>
  <c r="AA53" i="8" s="1"/>
  <c r="P109" i="10"/>
  <c r="Y53" i="8" s="1"/>
  <c r="O109" i="10"/>
  <c r="W53" i="8" s="1"/>
  <c r="N109" i="10"/>
  <c r="U53" i="8" s="1"/>
  <c r="M109" i="10"/>
  <c r="S53" i="8" s="1"/>
  <c r="L109" i="10"/>
  <c r="Q53" i="8" s="1"/>
  <c r="K109" i="10"/>
  <c r="O53" i="8" s="1"/>
  <c r="J109" i="10"/>
  <c r="M53" i="8" s="1"/>
  <c r="I109" i="10"/>
  <c r="K53" i="8" s="1"/>
  <c r="H109" i="10"/>
  <c r="I53" i="8" s="1"/>
  <c r="G109" i="10"/>
  <c r="G53" i="8" s="1"/>
  <c r="F109" i="10"/>
  <c r="E53" i="8" s="1"/>
  <c r="Q108" i="10"/>
  <c r="AA36" i="8" s="1"/>
  <c r="P108" i="10"/>
  <c r="Y36" i="8" s="1"/>
  <c r="O108" i="10"/>
  <c r="W36" i="8" s="1"/>
  <c r="N108" i="10"/>
  <c r="U36" i="8" s="1"/>
  <c r="M108" i="10"/>
  <c r="S36" i="8" s="1"/>
  <c r="L108" i="10"/>
  <c r="Q36" i="8" s="1"/>
  <c r="J108" i="10"/>
  <c r="M36" i="8" s="1"/>
  <c r="I108" i="10"/>
  <c r="K36" i="8" s="1"/>
  <c r="H108" i="10"/>
  <c r="I36" i="8" s="1"/>
  <c r="G108" i="10"/>
  <c r="G36" i="8" s="1"/>
  <c r="G107" i="10"/>
  <c r="H107" i="10" s="1"/>
  <c r="I107" i="10" s="1"/>
  <c r="J107" i="10" s="1"/>
  <c r="K107" i="10" s="1"/>
  <c r="L107" i="10" s="1"/>
  <c r="M107" i="10" s="1"/>
  <c r="N107" i="10" s="1"/>
  <c r="O107" i="10" s="1"/>
  <c r="P107" i="10" s="1"/>
  <c r="Q107" i="10" s="1"/>
  <c r="R107" i="10" s="1"/>
  <c r="R106" i="10"/>
  <c r="R105" i="10"/>
  <c r="R104" i="10"/>
  <c r="R102" i="10"/>
  <c r="R101" i="10"/>
  <c r="R100" i="10"/>
  <c r="R98" i="10"/>
  <c r="R97" i="10"/>
  <c r="R94" i="10"/>
  <c r="R93" i="10"/>
  <c r="R92" i="10"/>
  <c r="G91" i="10"/>
  <c r="H91" i="10" s="1"/>
  <c r="I91" i="10" s="1"/>
  <c r="J91" i="10" s="1"/>
  <c r="K91" i="10" s="1"/>
  <c r="L91" i="10" s="1"/>
  <c r="M91" i="10" s="1"/>
  <c r="N91" i="10" s="1"/>
  <c r="O91" i="10" s="1"/>
  <c r="P91" i="10" s="1"/>
  <c r="Q91" i="10" s="1"/>
  <c r="R88" i="10"/>
  <c r="B108" i="10"/>
  <c r="B104" i="10"/>
  <c r="B100" i="10"/>
  <c r="B96" i="10"/>
  <c r="B92" i="10"/>
  <c r="F80" i="10"/>
  <c r="E35" i="8" s="1"/>
  <c r="F83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Q81" i="10"/>
  <c r="AA52" i="8" s="1"/>
  <c r="P81" i="10"/>
  <c r="Y52" i="8" s="1"/>
  <c r="O81" i="10"/>
  <c r="W52" i="8" s="1"/>
  <c r="N81" i="10"/>
  <c r="U52" i="8" s="1"/>
  <c r="M81" i="10"/>
  <c r="S52" i="8" s="1"/>
  <c r="L81" i="10"/>
  <c r="Q52" i="8" s="1"/>
  <c r="K81" i="10"/>
  <c r="O52" i="8" s="1"/>
  <c r="J81" i="10"/>
  <c r="M52" i="8" s="1"/>
  <c r="I81" i="10"/>
  <c r="K52" i="8" s="1"/>
  <c r="H81" i="10"/>
  <c r="I52" i="8" s="1"/>
  <c r="G81" i="10"/>
  <c r="G52" i="8" s="1"/>
  <c r="F81" i="10"/>
  <c r="Q80" i="10"/>
  <c r="AA35" i="8" s="1"/>
  <c r="P80" i="10"/>
  <c r="Y35" i="8" s="1"/>
  <c r="O80" i="10"/>
  <c r="W35" i="8" s="1"/>
  <c r="N80" i="10"/>
  <c r="U35" i="8" s="1"/>
  <c r="M80" i="10"/>
  <c r="S35" i="8" s="1"/>
  <c r="L80" i="10"/>
  <c r="Q35" i="8" s="1"/>
  <c r="K80" i="10"/>
  <c r="O35" i="8" s="1"/>
  <c r="J80" i="10"/>
  <c r="M35" i="8" s="1"/>
  <c r="I80" i="10"/>
  <c r="K35" i="8" s="1"/>
  <c r="H80" i="10"/>
  <c r="I35" i="8" s="1"/>
  <c r="G80" i="10"/>
  <c r="G35" i="8" s="1"/>
  <c r="G79" i="10"/>
  <c r="R78" i="10"/>
  <c r="R77" i="10"/>
  <c r="R76" i="10"/>
  <c r="G75" i="10"/>
  <c r="H75" i="10" s="1"/>
  <c r="I75" i="10" s="1"/>
  <c r="J75" i="10" s="1"/>
  <c r="K75" i="10" s="1"/>
  <c r="L75" i="10" s="1"/>
  <c r="M75" i="10" s="1"/>
  <c r="N75" i="10" s="1"/>
  <c r="O75" i="10" s="1"/>
  <c r="P75" i="10" s="1"/>
  <c r="Q75" i="10" s="1"/>
  <c r="R75" i="10" s="1"/>
  <c r="R74" i="10"/>
  <c r="R73" i="10"/>
  <c r="R72" i="10"/>
  <c r="G71" i="10"/>
  <c r="H71" i="10" s="1"/>
  <c r="I71" i="10" s="1"/>
  <c r="J71" i="10" s="1"/>
  <c r="K71" i="10" s="1"/>
  <c r="L71" i="10" s="1"/>
  <c r="M71" i="10" s="1"/>
  <c r="N71" i="10" s="1"/>
  <c r="O71" i="10" s="1"/>
  <c r="P71" i="10" s="1"/>
  <c r="Q71" i="10" s="1"/>
  <c r="R71" i="10" s="1"/>
  <c r="R70" i="10"/>
  <c r="R69" i="10"/>
  <c r="R68" i="10"/>
  <c r="G67" i="10"/>
  <c r="H67" i="10" s="1"/>
  <c r="R66" i="10"/>
  <c r="R65" i="10"/>
  <c r="R64" i="10"/>
  <c r="G63" i="10"/>
  <c r="H63" i="10" s="1"/>
  <c r="I63" i="10" s="1"/>
  <c r="J63" i="10" s="1"/>
  <c r="K63" i="10" s="1"/>
  <c r="L63" i="10" s="1"/>
  <c r="M63" i="10" s="1"/>
  <c r="N63" i="10" s="1"/>
  <c r="O63" i="10" s="1"/>
  <c r="P63" i="10" s="1"/>
  <c r="Q63" i="10" s="1"/>
  <c r="R60" i="10"/>
  <c r="B80" i="10"/>
  <c r="B76" i="10"/>
  <c r="B72" i="10"/>
  <c r="B68" i="10"/>
  <c r="B64" i="10"/>
  <c r="F59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Q57" i="10"/>
  <c r="AA51" i="8" s="1"/>
  <c r="P57" i="10"/>
  <c r="Y51" i="8" s="1"/>
  <c r="O57" i="10"/>
  <c r="W51" i="8" s="1"/>
  <c r="N57" i="10"/>
  <c r="U51" i="8" s="1"/>
  <c r="M57" i="10"/>
  <c r="S51" i="8" s="1"/>
  <c r="L57" i="10"/>
  <c r="Q51" i="8" s="1"/>
  <c r="K57" i="10"/>
  <c r="O51" i="8" s="1"/>
  <c r="J57" i="10"/>
  <c r="M51" i="8" s="1"/>
  <c r="I57" i="10"/>
  <c r="K51" i="8" s="1"/>
  <c r="H57" i="10"/>
  <c r="I51" i="8" s="1"/>
  <c r="G57" i="10"/>
  <c r="G51" i="8" s="1"/>
  <c r="F57" i="10"/>
  <c r="Q56" i="10"/>
  <c r="AA34" i="8" s="1"/>
  <c r="P56" i="10"/>
  <c r="Y34" i="8" s="1"/>
  <c r="O56" i="10"/>
  <c r="W34" i="8" s="1"/>
  <c r="N56" i="10"/>
  <c r="U34" i="8" s="1"/>
  <c r="M56" i="10"/>
  <c r="S34" i="8" s="1"/>
  <c r="L56" i="10"/>
  <c r="Q34" i="8" s="1"/>
  <c r="K56" i="10"/>
  <c r="O34" i="8" s="1"/>
  <c r="J56" i="10"/>
  <c r="M34" i="8" s="1"/>
  <c r="I56" i="10"/>
  <c r="K34" i="8" s="1"/>
  <c r="H56" i="10"/>
  <c r="I34" i="8" s="1"/>
  <c r="G56" i="10"/>
  <c r="G34" i="8" s="1"/>
  <c r="F56" i="10"/>
  <c r="G32" i="10"/>
  <c r="G33" i="8" s="1"/>
  <c r="H32" i="10"/>
  <c r="I33" i="8" s="1"/>
  <c r="I32" i="10"/>
  <c r="K33" i="8" s="1"/>
  <c r="J32" i="10"/>
  <c r="M33" i="8" s="1"/>
  <c r="K32" i="10"/>
  <c r="O33" i="8" s="1"/>
  <c r="L32" i="10"/>
  <c r="Q33" i="8" s="1"/>
  <c r="M32" i="10"/>
  <c r="S33" i="8" s="1"/>
  <c r="N32" i="10"/>
  <c r="U33" i="8" s="1"/>
  <c r="O32" i="10"/>
  <c r="W33" i="8" s="1"/>
  <c r="P32" i="10"/>
  <c r="Y33" i="8" s="1"/>
  <c r="Q32" i="10"/>
  <c r="AA33" i="8" s="1"/>
  <c r="H34" i="10"/>
  <c r="I34" i="10"/>
  <c r="J34" i="10"/>
  <c r="K34" i="10"/>
  <c r="L34" i="10"/>
  <c r="M34" i="10"/>
  <c r="N34" i="10"/>
  <c r="O34" i="10"/>
  <c r="P34" i="10"/>
  <c r="Q34" i="10"/>
  <c r="G33" i="10"/>
  <c r="G50" i="8" s="1"/>
  <c r="H33" i="10"/>
  <c r="I50" i="8" s="1"/>
  <c r="I33" i="10"/>
  <c r="K50" i="8" s="1"/>
  <c r="J33" i="10"/>
  <c r="M50" i="8" s="1"/>
  <c r="K33" i="10"/>
  <c r="O50" i="8" s="1"/>
  <c r="L33" i="10"/>
  <c r="Q50" i="8" s="1"/>
  <c r="M33" i="10"/>
  <c r="S50" i="8" s="1"/>
  <c r="N33" i="10"/>
  <c r="U50" i="8" s="1"/>
  <c r="O33" i="10"/>
  <c r="W50" i="8" s="1"/>
  <c r="P33" i="10"/>
  <c r="Y50" i="8" s="1"/>
  <c r="Q33" i="10"/>
  <c r="AA50" i="8" s="1"/>
  <c r="B56" i="10"/>
  <c r="B52" i="10"/>
  <c r="B48" i="10"/>
  <c r="B44" i="10"/>
  <c r="B40" i="10"/>
  <c r="B32" i="10"/>
  <c r="B28" i="10"/>
  <c r="B20" i="10"/>
  <c r="B24" i="10"/>
  <c r="B16" i="10"/>
  <c r="R42" i="10"/>
  <c r="R41" i="10"/>
  <c r="R40" i="10"/>
  <c r="R46" i="10"/>
  <c r="R45" i="10"/>
  <c r="R44" i="10"/>
  <c r="R50" i="10"/>
  <c r="R49" i="10"/>
  <c r="R48" i="10"/>
  <c r="G55" i="10"/>
  <c r="H55" i="10" s="1"/>
  <c r="I55" i="10" s="1"/>
  <c r="J55" i="10" s="1"/>
  <c r="K55" i="10" s="1"/>
  <c r="L55" i="10" s="1"/>
  <c r="M55" i="10" s="1"/>
  <c r="N55" i="10" s="1"/>
  <c r="O55" i="10" s="1"/>
  <c r="P55" i="10" s="1"/>
  <c r="Q55" i="10" s="1"/>
  <c r="G47" i="10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R47" i="10" s="1"/>
  <c r="G51" i="10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G43" i="10"/>
  <c r="H43" i="10" s="1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G39" i="10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52" i="10"/>
  <c r="R36" i="10"/>
  <c r="G31" i="10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R31" i="10" s="1"/>
  <c r="G27" i="10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G23" i="10"/>
  <c r="H23" i="10" s="1"/>
  <c r="I23" i="10" s="1"/>
  <c r="J23" i="10" s="1"/>
  <c r="K23" i="10" s="1"/>
  <c r="L23" i="10" s="1"/>
  <c r="M23" i="10" s="1"/>
  <c r="N23" i="10" s="1"/>
  <c r="O23" i="10" s="1"/>
  <c r="P23" i="10" s="1"/>
  <c r="Q23" i="10" s="1"/>
  <c r="G19" i="10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G15" i="10"/>
  <c r="R12" i="10"/>
  <c r="R16" i="10"/>
  <c r="R20" i="10"/>
  <c r="R24" i="10"/>
  <c r="R25" i="10"/>
  <c r="R26" i="10"/>
  <c r="R29" i="10"/>
  <c r="R30" i="10"/>
  <c r="S80" i="10" l="1"/>
  <c r="R52" i="11"/>
  <c r="R53" i="11" s="1"/>
  <c r="G10" i="10"/>
  <c r="S135" i="10"/>
  <c r="S108" i="10"/>
  <c r="S32" i="10"/>
  <c r="S56" i="10"/>
  <c r="S132" i="10"/>
  <c r="S134" i="10"/>
  <c r="S133" i="10"/>
  <c r="G83" i="10"/>
  <c r="Q8" i="10"/>
  <c r="AA37" i="8"/>
  <c r="S54" i="8"/>
  <c r="M9" i="10"/>
  <c r="AA54" i="8"/>
  <c r="Q9" i="10"/>
  <c r="Q10" i="10"/>
  <c r="R28" i="12" s="1"/>
  <c r="R80" i="10"/>
  <c r="R81" i="10"/>
  <c r="E52" i="8"/>
  <c r="R82" i="10"/>
  <c r="R109" i="10"/>
  <c r="R110" i="10"/>
  <c r="E37" i="8"/>
  <c r="F8" i="10"/>
  <c r="M37" i="8"/>
  <c r="J8" i="10"/>
  <c r="U37" i="8"/>
  <c r="N8" i="10"/>
  <c r="E54" i="8"/>
  <c r="F9" i="10"/>
  <c r="M54" i="8"/>
  <c r="J9" i="10"/>
  <c r="U54" i="8"/>
  <c r="N9" i="10"/>
  <c r="F10" i="10"/>
  <c r="G28" i="12" s="1"/>
  <c r="J10" i="10"/>
  <c r="K28" i="12" s="1"/>
  <c r="N10" i="10"/>
  <c r="O28" i="12" s="1"/>
  <c r="F11" i="10"/>
  <c r="R133" i="10"/>
  <c r="R57" i="10"/>
  <c r="E51" i="8"/>
  <c r="S37" i="8"/>
  <c r="M8" i="10"/>
  <c r="K54" i="8"/>
  <c r="I9" i="10"/>
  <c r="I10" i="10"/>
  <c r="J28" i="12" s="1"/>
  <c r="M10" i="10"/>
  <c r="N28" i="12" s="1"/>
  <c r="G35" i="10"/>
  <c r="G59" i="10"/>
  <c r="G37" i="8"/>
  <c r="G8" i="10"/>
  <c r="O37" i="8"/>
  <c r="K8" i="10"/>
  <c r="W37" i="8"/>
  <c r="O8" i="10"/>
  <c r="G9" i="10"/>
  <c r="G54" i="8"/>
  <c r="K9" i="10"/>
  <c r="O54" i="8"/>
  <c r="O9" i="10"/>
  <c r="W54" i="8"/>
  <c r="H28" i="12"/>
  <c r="K10" i="10"/>
  <c r="L28" i="12" s="1"/>
  <c r="O10" i="10"/>
  <c r="P28" i="12" s="1"/>
  <c r="R134" i="10"/>
  <c r="R56" i="10"/>
  <c r="E34" i="8"/>
  <c r="I8" i="10"/>
  <c r="K37" i="8"/>
  <c r="H8" i="10"/>
  <c r="I37" i="8"/>
  <c r="L8" i="10"/>
  <c r="Q37" i="8"/>
  <c r="P8" i="10"/>
  <c r="Y37" i="8"/>
  <c r="H9" i="10"/>
  <c r="I54" i="8"/>
  <c r="L9" i="10"/>
  <c r="Q54" i="8"/>
  <c r="P9" i="10"/>
  <c r="Y54" i="8"/>
  <c r="H10" i="10"/>
  <c r="I28" i="12" s="1"/>
  <c r="L10" i="10"/>
  <c r="M28" i="12" s="1"/>
  <c r="P10" i="10"/>
  <c r="Q28" i="12" s="1"/>
  <c r="I83" i="15"/>
  <c r="J63" i="15"/>
  <c r="I59" i="15"/>
  <c r="J39" i="15"/>
  <c r="I135" i="15"/>
  <c r="J115" i="15"/>
  <c r="I159" i="15"/>
  <c r="J139" i="15"/>
  <c r="I111" i="15"/>
  <c r="J91" i="15"/>
  <c r="I35" i="15"/>
  <c r="J15" i="15"/>
  <c r="H11" i="15"/>
  <c r="H159" i="10"/>
  <c r="I139" i="10"/>
  <c r="R132" i="10"/>
  <c r="G135" i="10"/>
  <c r="R108" i="10"/>
  <c r="G111" i="10"/>
  <c r="I103" i="10"/>
  <c r="H111" i="10"/>
  <c r="I67" i="10"/>
  <c r="H79" i="10"/>
  <c r="I79" i="10" s="1"/>
  <c r="J79" i="10" s="1"/>
  <c r="K79" i="10" s="1"/>
  <c r="L79" i="10" s="1"/>
  <c r="M79" i="10" s="1"/>
  <c r="N79" i="10" s="1"/>
  <c r="O79" i="10" s="1"/>
  <c r="P79" i="10" s="1"/>
  <c r="Q79" i="10" s="1"/>
  <c r="R79" i="10" s="1"/>
  <c r="I59" i="10"/>
  <c r="M59" i="10"/>
  <c r="Q59" i="10"/>
  <c r="R59" i="10" s="1"/>
  <c r="H15" i="10"/>
  <c r="J59" i="10"/>
  <c r="N59" i="10"/>
  <c r="R32" i="10"/>
  <c r="R58" i="10"/>
  <c r="K59" i="10"/>
  <c r="O59" i="10"/>
  <c r="H59" i="10"/>
  <c r="L59" i="10"/>
  <c r="P59" i="10"/>
  <c r="K26" i="12" l="1"/>
  <c r="K29" i="12" s="1"/>
  <c r="R26" i="12"/>
  <c r="R29" i="12" s="1"/>
  <c r="M26" i="12"/>
  <c r="M29" i="12" s="1"/>
  <c r="L26" i="12"/>
  <c r="L29" i="12" s="1"/>
  <c r="N26" i="12"/>
  <c r="N29" i="12" s="1"/>
  <c r="G26" i="12"/>
  <c r="Q26" i="12"/>
  <c r="Q29" i="12" s="1"/>
  <c r="P26" i="12"/>
  <c r="P29" i="12" s="1"/>
  <c r="I26" i="12"/>
  <c r="I29" i="12" s="1"/>
  <c r="H26" i="12"/>
  <c r="H29" i="12" s="1"/>
  <c r="J26" i="12"/>
  <c r="J29" i="12" s="1"/>
  <c r="O26" i="12"/>
  <c r="O29" i="12" s="1"/>
  <c r="O54" i="12"/>
  <c r="Q54" i="12"/>
  <c r="R54" i="12"/>
  <c r="M54" i="12"/>
  <c r="L54" i="12"/>
  <c r="N54" i="12"/>
  <c r="G54" i="12"/>
  <c r="P54" i="12"/>
  <c r="K54" i="12"/>
  <c r="S8" i="10"/>
  <c r="I54" i="12"/>
  <c r="H54" i="12"/>
  <c r="J54" i="12"/>
  <c r="R8" i="10"/>
  <c r="G11" i="10"/>
  <c r="K139" i="15"/>
  <c r="J159" i="15"/>
  <c r="K15" i="15"/>
  <c r="J35" i="15"/>
  <c r="K39" i="15"/>
  <c r="J59" i="15"/>
  <c r="J111" i="15"/>
  <c r="K91" i="15"/>
  <c r="J135" i="15"/>
  <c r="K115" i="15"/>
  <c r="J83" i="15"/>
  <c r="K63" i="15"/>
  <c r="I11" i="15"/>
  <c r="I159" i="10"/>
  <c r="J139" i="10"/>
  <c r="H135" i="10"/>
  <c r="I111" i="10"/>
  <c r="J103" i="10"/>
  <c r="I83" i="10"/>
  <c r="J67" i="10"/>
  <c r="H83" i="10"/>
  <c r="I15" i="10"/>
  <c r="H35" i="10"/>
  <c r="I3" i="14"/>
  <c r="F70" i="9"/>
  <c r="F75" i="9" s="1"/>
  <c r="I3" i="13"/>
  <c r="O53" i="12" l="1"/>
  <c r="H53" i="12"/>
  <c r="P53" i="12"/>
  <c r="G53" i="12"/>
  <c r="L53" i="12"/>
  <c r="R53" i="12"/>
  <c r="J53" i="12"/>
  <c r="I53" i="12"/>
  <c r="Q53" i="12"/>
  <c r="N53" i="12"/>
  <c r="M53" i="12"/>
  <c r="K53" i="12"/>
  <c r="H11" i="10"/>
  <c r="K35" i="15"/>
  <c r="L15" i="15"/>
  <c r="K83" i="15"/>
  <c r="L63" i="15"/>
  <c r="K135" i="15"/>
  <c r="L115" i="15"/>
  <c r="K111" i="15"/>
  <c r="L91" i="15"/>
  <c r="J11" i="15"/>
  <c r="K59" i="15"/>
  <c r="L39" i="15"/>
  <c r="K159" i="15"/>
  <c r="L139" i="15"/>
  <c r="J159" i="10"/>
  <c r="K139" i="10"/>
  <c r="I135" i="10"/>
  <c r="J111" i="10"/>
  <c r="K103" i="10"/>
  <c r="J83" i="10"/>
  <c r="K67" i="10"/>
  <c r="J15" i="10"/>
  <c r="I35" i="10"/>
  <c r="I11" i="10" l="1"/>
  <c r="L111" i="15"/>
  <c r="M91" i="15"/>
  <c r="L59" i="15"/>
  <c r="M39" i="15"/>
  <c r="L83" i="15"/>
  <c r="M63" i="15"/>
  <c r="L135" i="15"/>
  <c r="M115" i="15"/>
  <c r="L35" i="15"/>
  <c r="M15" i="15"/>
  <c r="L159" i="15"/>
  <c r="M139" i="15"/>
  <c r="K11" i="15"/>
  <c r="K159" i="10"/>
  <c r="L139" i="10"/>
  <c r="J135" i="10"/>
  <c r="L103" i="10"/>
  <c r="K111" i="10"/>
  <c r="K83" i="10"/>
  <c r="L67" i="10"/>
  <c r="K15" i="10"/>
  <c r="J35" i="10"/>
  <c r="U34" i="12"/>
  <c r="J11" i="10" l="1"/>
  <c r="L11" i="15"/>
  <c r="M135" i="15"/>
  <c r="N115" i="15"/>
  <c r="M159" i="15"/>
  <c r="N139" i="15"/>
  <c r="M35" i="15"/>
  <c r="N15" i="15"/>
  <c r="M83" i="15"/>
  <c r="N63" i="15"/>
  <c r="M111" i="15"/>
  <c r="N91" i="15"/>
  <c r="M59" i="15"/>
  <c r="N39" i="15"/>
  <c r="L159" i="10"/>
  <c r="M139" i="10"/>
  <c r="K135" i="10"/>
  <c r="M103" i="10"/>
  <c r="L111" i="10"/>
  <c r="L83" i="10"/>
  <c r="M67" i="10"/>
  <c r="L15" i="10"/>
  <c r="K35" i="10"/>
  <c r="E52" i="11"/>
  <c r="F52" i="11"/>
  <c r="G16" i="8" s="1"/>
  <c r="K11" i="10" l="1"/>
  <c r="N159" i="15"/>
  <c r="O139" i="15"/>
  <c r="N59" i="15"/>
  <c r="O39" i="15"/>
  <c r="N111" i="15"/>
  <c r="O91" i="15"/>
  <c r="O15" i="15"/>
  <c r="N35" i="15"/>
  <c r="N135" i="15"/>
  <c r="O115" i="15"/>
  <c r="N83" i="15"/>
  <c r="O63" i="15"/>
  <c r="M11" i="15"/>
  <c r="M159" i="10"/>
  <c r="N139" i="10"/>
  <c r="L135" i="10"/>
  <c r="M111" i="10"/>
  <c r="N103" i="10"/>
  <c r="M83" i="10"/>
  <c r="N67" i="10"/>
  <c r="M15" i="10"/>
  <c r="L35" i="10"/>
  <c r="E16" i="8"/>
  <c r="L11" i="10" l="1"/>
  <c r="O35" i="15"/>
  <c r="P15" i="15"/>
  <c r="O83" i="15"/>
  <c r="P63" i="15"/>
  <c r="O59" i="15"/>
  <c r="P39" i="15"/>
  <c r="O135" i="15"/>
  <c r="P115" i="15"/>
  <c r="O111" i="15"/>
  <c r="P91" i="15"/>
  <c r="O159" i="15"/>
  <c r="P139" i="15"/>
  <c r="N11" i="15"/>
  <c r="O139" i="10"/>
  <c r="N159" i="10"/>
  <c r="M135" i="10"/>
  <c r="N111" i="10"/>
  <c r="O103" i="10"/>
  <c r="N83" i="10"/>
  <c r="O67" i="10"/>
  <c r="N15" i="10"/>
  <c r="M35" i="10"/>
  <c r="F4" i="12"/>
  <c r="D76" i="9" s="1"/>
  <c r="D76" i="19" l="1"/>
  <c r="D76" i="18"/>
  <c r="B16" i="18"/>
  <c r="D76" i="20"/>
  <c r="B16" i="20"/>
  <c r="B16" i="19"/>
  <c r="F58" i="12"/>
  <c r="B16" i="17"/>
  <c r="D76" i="17"/>
  <c r="M11" i="10"/>
  <c r="C57" i="11"/>
  <c r="P135" i="15"/>
  <c r="Q115" i="15"/>
  <c r="O11" i="15"/>
  <c r="P159" i="15"/>
  <c r="Q139" i="15"/>
  <c r="P83" i="15"/>
  <c r="Q63" i="15"/>
  <c r="P111" i="15"/>
  <c r="Q91" i="15"/>
  <c r="P59" i="15"/>
  <c r="Q39" i="15"/>
  <c r="P35" i="15"/>
  <c r="Q15" i="15"/>
  <c r="O159" i="10"/>
  <c r="P139" i="10"/>
  <c r="N135" i="10"/>
  <c r="P103" i="10"/>
  <c r="O111" i="10"/>
  <c r="P67" i="10"/>
  <c r="O83" i="10"/>
  <c r="O15" i="10"/>
  <c r="N35" i="10"/>
  <c r="E4" i="12"/>
  <c r="F34" i="12"/>
  <c r="B16" i="9"/>
  <c r="F7" i="8"/>
  <c r="E5" i="8"/>
  <c r="B12" i="18" l="1"/>
  <c r="B12" i="19"/>
  <c r="B12" i="20"/>
  <c r="E58" i="12"/>
  <c r="B12" i="17"/>
  <c r="N11" i="10"/>
  <c r="B11" i="11"/>
  <c r="B8" i="13"/>
  <c r="B8" i="14"/>
  <c r="Q59" i="15"/>
  <c r="R59" i="15" s="1"/>
  <c r="R39" i="15"/>
  <c r="S59" i="15" s="1"/>
  <c r="Q83" i="15"/>
  <c r="R83" i="15" s="1"/>
  <c r="R63" i="15"/>
  <c r="S83" i="15" s="1"/>
  <c r="Q135" i="15"/>
  <c r="R115" i="15"/>
  <c r="S135" i="15" s="1"/>
  <c r="R15" i="15"/>
  <c r="S35" i="15" s="1"/>
  <c r="Q35" i="15"/>
  <c r="R35" i="15" s="1"/>
  <c r="Q111" i="15"/>
  <c r="R111" i="15" s="1"/>
  <c r="R91" i="15"/>
  <c r="S111" i="15" s="1"/>
  <c r="Q159" i="15"/>
  <c r="R159" i="15" s="1"/>
  <c r="R139" i="15"/>
  <c r="S159" i="15" s="1"/>
  <c r="P11" i="15"/>
  <c r="P159" i="10"/>
  <c r="Q139" i="10"/>
  <c r="O135" i="10"/>
  <c r="Q103" i="10"/>
  <c r="P111" i="10"/>
  <c r="P83" i="10"/>
  <c r="Q67" i="10"/>
  <c r="P15" i="10"/>
  <c r="O35" i="10"/>
  <c r="G34" i="12"/>
  <c r="G4" i="12"/>
  <c r="B12" i="9"/>
  <c r="E34" i="12"/>
  <c r="D4" i="12"/>
  <c r="G5" i="8"/>
  <c r="B10" i="17" l="1"/>
  <c r="B10" i="20"/>
  <c r="B10" i="19"/>
  <c r="B10" i="18"/>
  <c r="F9" i="20"/>
  <c r="B20" i="18"/>
  <c r="B20" i="20"/>
  <c r="F9" i="18"/>
  <c r="B20" i="19"/>
  <c r="F9" i="19"/>
  <c r="G58" i="12"/>
  <c r="F9" i="17"/>
  <c r="B20" i="17"/>
  <c r="O11" i="10"/>
  <c r="Q159" i="10"/>
  <c r="R159" i="10" s="1"/>
  <c r="R139" i="10"/>
  <c r="S159" i="10" s="1"/>
  <c r="F84" i="15"/>
  <c r="F4" i="15"/>
  <c r="F84" i="10"/>
  <c r="F4" i="10"/>
  <c r="B8" i="11"/>
  <c r="B7" i="14"/>
  <c r="B7" i="13"/>
  <c r="Q11" i="15"/>
  <c r="R11" i="15" s="1"/>
  <c r="R135" i="15"/>
  <c r="S11" i="15" s="1"/>
  <c r="Q135" i="10"/>
  <c r="P135" i="10"/>
  <c r="Q111" i="10"/>
  <c r="R111" i="10" s="1"/>
  <c r="R103" i="10"/>
  <c r="Q83" i="10"/>
  <c r="R83" i="10" s="1"/>
  <c r="R67" i="10"/>
  <c r="Q15" i="10"/>
  <c r="Q35" i="10" s="1"/>
  <c r="P35" i="10"/>
  <c r="B7" i="11"/>
  <c r="B10" i="9"/>
  <c r="F9" i="9"/>
  <c r="B20" i="9"/>
  <c r="I5" i="8"/>
  <c r="H4" i="12"/>
  <c r="E12" i="8"/>
  <c r="G12" i="8"/>
  <c r="I12" i="8"/>
  <c r="K12" i="8"/>
  <c r="M12" i="8"/>
  <c r="O12" i="8"/>
  <c r="Q12" i="8"/>
  <c r="S12" i="8"/>
  <c r="U12" i="8"/>
  <c r="W12" i="8"/>
  <c r="Y12" i="8"/>
  <c r="AA12" i="8"/>
  <c r="F74" i="12"/>
  <c r="R69" i="12"/>
  <c r="F68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F64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R64" i="9"/>
  <c r="T64" i="9" s="1"/>
  <c r="E54" i="12"/>
  <c r="E74" i="12" s="1"/>
  <c r="E49" i="12"/>
  <c r="E69" i="12" s="1"/>
  <c r="E48" i="12"/>
  <c r="E68" i="12" s="1"/>
  <c r="E46" i="12"/>
  <c r="E66" i="12" s="1"/>
  <c r="E44" i="12"/>
  <c r="E64" i="12" s="1"/>
  <c r="F72" i="18" l="1"/>
  <c r="F76" i="18"/>
  <c r="G9" i="18"/>
  <c r="G9" i="20"/>
  <c r="B24" i="20"/>
  <c r="B24" i="19"/>
  <c r="G9" i="19"/>
  <c r="B24" i="18"/>
  <c r="F76" i="19"/>
  <c r="F72" i="19"/>
  <c r="F72" i="20"/>
  <c r="F76" i="20"/>
  <c r="R60" i="9"/>
  <c r="R61" i="9"/>
  <c r="F76" i="17"/>
  <c r="F72" i="17"/>
  <c r="B24" i="17"/>
  <c r="G9" i="17"/>
  <c r="E65" i="12"/>
  <c r="E62" i="12" s="1"/>
  <c r="E60" i="12" s="1"/>
  <c r="S19" i="8"/>
  <c r="N68" i="12"/>
  <c r="R135" i="10"/>
  <c r="Q11" i="10"/>
  <c r="Y17" i="8"/>
  <c r="Q64" i="12"/>
  <c r="Q17" i="8"/>
  <c r="M64" i="12"/>
  <c r="I17" i="8"/>
  <c r="I64" i="12"/>
  <c r="Y19" i="8"/>
  <c r="Q68" i="12"/>
  <c r="Q19" i="8"/>
  <c r="M68" i="12"/>
  <c r="I19" i="8"/>
  <c r="I68" i="12"/>
  <c r="S17" i="8"/>
  <c r="N64" i="12"/>
  <c r="K19" i="8"/>
  <c r="J68" i="12"/>
  <c r="U66" i="12"/>
  <c r="W17" i="8"/>
  <c r="P64" i="12"/>
  <c r="O17" i="8"/>
  <c r="L64" i="12"/>
  <c r="G17" i="8"/>
  <c r="H64" i="12"/>
  <c r="W19" i="8"/>
  <c r="P68" i="12"/>
  <c r="O19" i="8"/>
  <c r="L68" i="12"/>
  <c r="G19" i="8"/>
  <c r="H68" i="12"/>
  <c r="AA19" i="8"/>
  <c r="R68" i="12"/>
  <c r="AA17" i="8"/>
  <c r="R64" i="12"/>
  <c r="K17" i="8"/>
  <c r="J64" i="12"/>
  <c r="E67" i="12"/>
  <c r="U17" i="8"/>
  <c r="O64" i="12"/>
  <c r="M17" i="8"/>
  <c r="K64" i="12"/>
  <c r="E17" i="8"/>
  <c r="G64" i="12"/>
  <c r="U69" i="12"/>
  <c r="U19" i="8"/>
  <c r="O68" i="12"/>
  <c r="M19" i="8"/>
  <c r="K68" i="12"/>
  <c r="E19" i="8"/>
  <c r="G68" i="12"/>
  <c r="U10" i="12"/>
  <c r="P11" i="10"/>
  <c r="H34" i="12"/>
  <c r="G4" i="15" s="1"/>
  <c r="H58" i="12"/>
  <c r="O50" i="11"/>
  <c r="Y14" i="8" s="1"/>
  <c r="J50" i="11"/>
  <c r="O14" i="8" s="1"/>
  <c r="M50" i="11"/>
  <c r="U14" i="8" s="1"/>
  <c r="N50" i="11"/>
  <c r="W14" i="8" s="1"/>
  <c r="K50" i="11"/>
  <c r="Q14" i="8" s="1"/>
  <c r="G50" i="11"/>
  <c r="I14" i="8" s="1"/>
  <c r="B14" i="11"/>
  <c r="B9" i="13"/>
  <c r="B9" i="14"/>
  <c r="E6" i="11"/>
  <c r="D6" i="13"/>
  <c r="D22" i="13" s="1"/>
  <c r="D6" i="14"/>
  <c r="D22" i="14" s="1"/>
  <c r="F76" i="9"/>
  <c r="F72" i="9"/>
  <c r="B24" i="9"/>
  <c r="G9" i="9"/>
  <c r="K5" i="8"/>
  <c r="I4" i="12"/>
  <c r="U43" i="12"/>
  <c r="U48" i="12"/>
  <c r="U46" i="12"/>
  <c r="U51" i="12"/>
  <c r="U44" i="12"/>
  <c r="U52" i="12"/>
  <c r="U49" i="12"/>
  <c r="U41" i="12"/>
  <c r="F50" i="11"/>
  <c r="G14" i="8" s="1"/>
  <c r="H50" i="11"/>
  <c r="K14" i="8" s="1"/>
  <c r="L50" i="11"/>
  <c r="S14" i="8" s="1"/>
  <c r="P50" i="11"/>
  <c r="AA14" i="8" s="1"/>
  <c r="F51" i="11"/>
  <c r="G15" i="8" s="1"/>
  <c r="N51" i="11"/>
  <c r="W15" i="8" s="1"/>
  <c r="P68" i="9"/>
  <c r="Y8" i="8" s="1"/>
  <c r="AA8" i="8"/>
  <c r="G11" i="8"/>
  <c r="I11" i="8"/>
  <c r="K11" i="8"/>
  <c r="J71" i="9"/>
  <c r="K71" i="9"/>
  <c r="O11" i="8" s="1"/>
  <c r="L71" i="9"/>
  <c r="Q11" i="8" s="1"/>
  <c r="M71" i="9"/>
  <c r="S11" i="8" s="1"/>
  <c r="N71" i="9"/>
  <c r="U11" i="8" s="1"/>
  <c r="O71" i="9"/>
  <c r="W11" i="8" s="1"/>
  <c r="P71" i="9"/>
  <c r="Y11" i="8" s="1"/>
  <c r="Q71" i="9"/>
  <c r="AA11" i="8" s="1"/>
  <c r="E10" i="8"/>
  <c r="E11" i="8"/>
  <c r="T60" i="9" l="1"/>
  <c r="T63" i="12"/>
  <c r="T62" i="12" s="1"/>
  <c r="S63" i="12"/>
  <c r="S62" i="12" s="1"/>
  <c r="T61" i="12"/>
  <c r="S61" i="12"/>
  <c r="G76" i="20"/>
  <c r="G72" i="20"/>
  <c r="G76" i="19"/>
  <c r="G72" i="19"/>
  <c r="G76" i="18"/>
  <c r="G72" i="18"/>
  <c r="B28" i="18"/>
  <c r="H9" i="18"/>
  <c r="H9" i="19"/>
  <c r="H9" i="20"/>
  <c r="B28" i="20"/>
  <c r="B28" i="19"/>
  <c r="R28" i="9"/>
  <c r="R24" i="9"/>
  <c r="R32" i="9"/>
  <c r="R36" i="9"/>
  <c r="R40" i="9"/>
  <c r="R48" i="9"/>
  <c r="R52" i="9"/>
  <c r="R54" i="9"/>
  <c r="R56" i="9"/>
  <c r="R57" i="9"/>
  <c r="G76" i="17"/>
  <c r="G72" i="17"/>
  <c r="B28" i="17"/>
  <c r="H9" i="17"/>
  <c r="R29" i="9"/>
  <c r="R49" i="9"/>
  <c r="R41" i="9"/>
  <c r="R42" i="9"/>
  <c r="R33" i="9"/>
  <c r="R38" i="9"/>
  <c r="R45" i="9"/>
  <c r="R46" i="9"/>
  <c r="M11" i="8"/>
  <c r="AD11" i="8" s="1"/>
  <c r="R71" i="9"/>
  <c r="L68" i="9"/>
  <c r="Q8" i="8" s="1"/>
  <c r="R44" i="9"/>
  <c r="R17" i="9"/>
  <c r="E9" i="8"/>
  <c r="R13" i="9"/>
  <c r="G84" i="15"/>
  <c r="E42" i="12"/>
  <c r="E40" i="12" s="1"/>
  <c r="C7" i="14"/>
  <c r="G84" i="10"/>
  <c r="G4" i="10"/>
  <c r="U64" i="12"/>
  <c r="U68" i="12"/>
  <c r="P52" i="11"/>
  <c r="AA16" i="8" s="1"/>
  <c r="O51" i="11"/>
  <c r="Y15" i="8" s="1"/>
  <c r="I34" i="12"/>
  <c r="H84" i="10" s="1"/>
  <c r="I58" i="12"/>
  <c r="P51" i="11"/>
  <c r="AA15" i="8" s="1"/>
  <c r="M69" i="9"/>
  <c r="S9" i="8" s="1"/>
  <c r="K68" i="9"/>
  <c r="O8" i="8" s="1"/>
  <c r="L69" i="9"/>
  <c r="Q9" i="8" s="1"/>
  <c r="H68" i="9"/>
  <c r="I8" i="8" s="1"/>
  <c r="J51" i="11"/>
  <c r="O15" i="8" s="1"/>
  <c r="O68" i="9"/>
  <c r="W8" i="8" s="1"/>
  <c r="M52" i="11"/>
  <c r="U16" i="8" s="1"/>
  <c r="I69" i="9"/>
  <c r="K9" i="8" s="1"/>
  <c r="N68" i="9"/>
  <c r="U8" i="8" s="1"/>
  <c r="G68" i="9"/>
  <c r="G8" i="8" s="1"/>
  <c r="M68" i="9"/>
  <c r="S8" i="8" s="1"/>
  <c r="J68" i="9"/>
  <c r="M8" i="8" s="1"/>
  <c r="I68" i="9"/>
  <c r="K8" i="8" s="1"/>
  <c r="M51" i="11"/>
  <c r="U15" i="8" s="1"/>
  <c r="K52" i="11"/>
  <c r="Q16" i="8" s="1"/>
  <c r="K51" i="11"/>
  <c r="Q15" i="8" s="1"/>
  <c r="G51" i="11"/>
  <c r="I15" i="8" s="1"/>
  <c r="Q69" i="9"/>
  <c r="AA9" i="8" s="1"/>
  <c r="O52" i="11"/>
  <c r="Y16" i="8" s="1"/>
  <c r="I51" i="11"/>
  <c r="M15" i="8" s="1"/>
  <c r="H51" i="11"/>
  <c r="K15" i="8" s="1"/>
  <c r="E50" i="11"/>
  <c r="L51" i="11"/>
  <c r="S15" i="8" s="1"/>
  <c r="I50" i="11"/>
  <c r="M14" i="8" s="1"/>
  <c r="D56" i="11"/>
  <c r="E56" i="11" s="1"/>
  <c r="E51" i="11"/>
  <c r="G52" i="11"/>
  <c r="F6" i="11"/>
  <c r="G72" i="9"/>
  <c r="E6" i="14"/>
  <c r="E22" i="14" s="1"/>
  <c r="E6" i="13"/>
  <c r="E22" i="13" s="1"/>
  <c r="G76" i="9"/>
  <c r="E53" i="11"/>
  <c r="E57" i="11"/>
  <c r="B17" i="11"/>
  <c r="B10" i="13"/>
  <c r="B10" i="14"/>
  <c r="B28" i="9"/>
  <c r="H9" i="9"/>
  <c r="M5" i="8"/>
  <c r="J4" i="12"/>
  <c r="AF7" i="8"/>
  <c r="AE7" i="8"/>
  <c r="AD7" i="8"/>
  <c r="AC7" i="8"/>
  <c r="AC65" i="8"/>
  <c r="AD12" i="8"/>
  <c r="AD17" i="8"/>
  <c r="AD19" i="8"/>
  <c r="AD21" i="8"/>
  <c r="AD22" i="8"/>
  <c r="AD26" i="8"/>
  <c r="AD27" i="8"/>
  <c r="AD31" i="8"/>
  <c r="AD33" i="8"/>
  <c r="AD34" i="8"/>
  <c r="AD35" i="8"/>
  <c r="AD36" i="8"/>
  <c r="AD37" i="8"/>
  <c r="AD38" i="8"/>
  <c r="AD40" i="8"/>
  <c r="AD41" i="8"/>
  <c r="AD43" i="8"/>
  <c r="AD44" i="8"/>
  <c r="AD48" i="8"/>
  <c r="AD50" i="8"/>
  <c r="AD51" i="8"/>
  <c r="AD52" i="8"/>
  <c r="AD53" i="8"/>
  <c r="AD54" i="8"/>
  <c r="AD55" i="8"/>
  <c r="AD57" i="8"/>
  <c r="AD58" i="8"/>
  <c r="T40" i="9" l="1"/>
  <c r="T56" i="9"/>
  <c r="T44" i="9"/>
  <c r="S60" i="12"/>
  <c r="T60" i="12"/>
  <c r="H76" i="18"/>
  <c r="H72" i="18"/>
  <c r="H76" i="20"/>
  <c r="H72" i="20"/>
  <c r="B32" i="20"/>
  <c r="I9" i="19"/>
  <c r="B32" i="19"/>
  <c r="I9" i="20"/>
  <c r="B32" i="18"/>
  <c r="I9" i="18"/>
  <c r="H72" i="19"/>
  <c r="H76" i="19"/>
  <c r="P69" i="9"/>
  <c r="Y9" i="8" s="1"/>
  <c r="O69" i="9"/>
  <c r="W9" i="8" s="1"/>
  <c r="R34" i="9"/>
  <c r="T32" i="9" s="1"/>
  <c r="R30" i="9"/>
  <c r="T28" i="9" s="1"/>
  <c r="R37" i="9"/>
  <c r="T36" i="9" s="1"/>
  <c r="R26" i="9"/>
  <c r="R53" i="9"/>
  <c r="T52" i="9" s="1"/>
  <c r="R25" i="9"/>
  <c r="R18" i="9"/>
  <c r="T16" i="9" s="1"/>
  <c r="H76" i="17"/>
  <c r="H72" i="17"/>
  <c r="I9" i="17"/>
  <c r="B32" i="17"/>
  <c r="P70" i="9"/>
  <c r="Y10" i="8" s="1"/>
  <c r="Q70" i="9"/>
  <c r="AA10" i="8" s="1"/>
  <c r="R50" i="9"/>
  <c r="T48" i="9" s="1"/>
  <c r="I16" i="8"/>
  <c r="E15" i="8"/>
  <c r="AD15" i="8" s="1"/>
  <c r="Q51" i="11"/>
  <c r="E14" i="8"/>
  <c r="AD14" i="8" s="1"/>
  <c r="Q50" i="11"/>
  <c r="D7" i="14"/>
  <c r="P7" i="14" s="1"/>
  <c r="H4" i="15"/>
  <c r="H84" i="15"/>
  <c r="H4" i="10"/>
  <c r="N52" i="11"/>
  <c r="W16" i="8" s="1"/>
  <c r="H52" i="11"/>
  <c r="K16" i="8" s="1"/>
  <c r="I52" i="11"/>
  <c r="M16" i="8" s="1"/>
  <c r="J34" i="12"/>
  <c r="I4" i="15" s="1"/>
  <c r="J58" i="12"/>
  <c r="L52" i="11"/>
  <c r="S16" i="8" s="1"/>
  <c r="J69" i="9"/>
  <c r="M9" i="8" s="1"/>
  <c r="M70" i="9"/>
  <c r="S10" i="8" s="1"/>
  <c r="N69" i="9"/>
  <c r="U9" i="8" s="1"/>
  <c r="K69" i="9"/>
  <c r="O9" i="8" s="1"/>
  <c r="N70" i="9"/>
  <c r="U10" i="8" s="1"/>
  <c r="J52" i="11"/>
  <c r="O16" i="8" s="1"/>
  <c r="F56" i="11"/>
  <c r="G56" i="11" s="1"/>
  <c r="O70" i="9"/>
  <c r="W10" i="8" s="1"/>
  <c r="B20" i="11"/>
  <c r="B11" i="13"/>
  <c r="B11" i="14"/>
  <c r="G6" i="11"/>
  <c r="F6" i="14"/>
  <c r="F22" i="14" s="1"/>
  <c r="H76" i="9"/>
  <c r="F6" i="13"/>
  <c r="F22" i="13" s="1"/>
  <c r="H72" i="9"/>
  <c r="F57" i="11"/>
  <c r="F53" i="11"/>
  <c r="B32" i="9"/>
  <c r="I9" i="9"/>
  <c r="O5" i="8"/>
  <c r="K4" i="12"/>
  <c r="AC58" i="8"/>
  <c r="AC57" i="8"/>
  <c r="AC55" i="8"/>
  <c r="AC54" i="8"/>
  <c r="AC53" i="8"/>
  <c r="AC52" i="8"/>
  <c r="AC51" i="8"/>
  <c r="AC50" i="8"/>
  <c r="AC48" i="8"/>
  <c r="AC44" i="8"/>
  <c r="AC43" i="8"/>
  <c r="AC41" i="8"/>
  <c r="AC40" i="8"/>
  <c r="AC38" i="8"/>
  <c r="AC37" i="8"/>
  <c r="AC36" i="8"/>
  <c r="AC35" i="8"/>
  <c r="AC34" i="8"/>
  <c r="AC33" i="8"/>
  <c r="AC31" i="8"/>
  <c r="AC27" i="8"/>
  <c r="AC26" i="8"/>
  <c r="AC22" i="8"/>
  <c r="AC21" i="8"/>
  <c r="AC19" i="8"/>
  <c r="AC17" i="8"/>
  <c r="AC12" i="8"/>
  <c r="AC11" i="8"/>
  <c r="T24" i="9" l="1"/>
  <c r="I76" i="20"/>
  <c r="I72" i="20"/>
  <c r="I76" i="18"/>
  <c r="I72" i="18"/>
  <c r="I72" i="19"/>
  <c r="I76" i="19"/>
  <c r="J9" i="20"/>
  <c r="B36" i="19"/>
  <c r="B36" i="18"/>
  <c r="J9" i="19"/>
  <c r="B36" i="20"/>
  <c r="J9" i="18"/>
  <c r="B36" i="17"/>
  <c r="J9" i="17"/>
  <c r="I72" i="17"/>
  <c r="I76" i="17"/>
  <c r="AC14" i="8"/>
  <c r="AC15" i="8"/>
  <c r="Q52" i="11"/>
  <c r="Q53" i="11" s="1"/>
  <c r="Q7" i="14"/>
  <c r="I84" i="15"/>
  <c r="I84" i="10"/>
  <c r="I4" i="10"/>
  <c r="H56" i="11"/>
  <c r="I56" i="11" s="1"/>
  <c r="J56" i="11" s="1"/>
  <c r="K56" i="11" s="1"/>
  <c r="L56" i="11" s="1"/>
  <c r="M56" i="11" s="1"/>
  <c r="N56" i="11" s="1"/>
  <c r="O56" i="11" s="1"/>
  <c r="P56" i="11" s="1"/>
  <c r="AD16" i="8"/>
  <c r="K34" i="12"/>
  <c r="J84" i="15" s="1"/>
  <c r="K58" i="12"/>
  <c r="AC16" i="8"/>
  <c r="G53" i="11"/>
  <c r="G57" i="11"/>
  <c r="H6" i="11"/>
  <c r="G6" i="13"/>
  <c r="G22" i="13" s="1"/>
  <c r="I72" i="9"/>
  <c r="I76" i="9"/>
  <c r="G6" i="14"/>
  <c r="G22" i="14" s="1"/>
  <c r="B23" i="11"/>
  <c r="B12" i="14"/>
  <c r="B12" i="13"/>
  <c r="J9" i="9"/>
  <c r="B36" i="9"/>
  <c r="Q5" i="8"/>
  <c r="L4" i="12"/>
  <c r="R89" i="10"/>
  <c r="S109" i="10" s="1"/>
  <c r="R90" i="10"/>
  <c r="S110" i="10" s="1"/>
  <c r="R61" i="10"/>
  <c r="S81" i="10" s="1"/>
  <c r="R62" i="10"/>
  <c r="S82" i="10" s="1"/>
  <c r="R53" i="10"/>
  <c r="R54" i="10"/>
  <c r="R55" i="10"/>
  <c r="R38" i="10"/>
  <c r="R37" i="10"/>
  <c r="R17" i="10"/>
  <c r="R18" i="10"/>
  <c r="R19" i="10"/>
  <c r="R21" i="10"/>
  <c r="R22" i="10"/>
  <c r="R23" i="10"/>
  <c r="R14" i="10"/>
  <c r="R13" i="10"/>
  <c r="S57" i="10" l="1"/>
  <c r="J72" i="18"/>
  <c r="J76" i="18"/>
  <c r="K9" i="18"/>
  <c r="B40" i="19"/>
  <c r="K9" i="19"/>
  <c r="B40" i="18"/>
  <c r="B40" i="20"/>
  <c r="K9" i="20"/>
  <c r="J72" i="20"/>
  <c r="J76" i="20"/>
  <c r="J72" i="19"/>
  <c r="J76" i="19"/>
  <c r="B40" i="17"/>
  <c r="K9" i="17"/>
  <c r="J76" i="17"/>
  <c r="J72" i="17"/>
  <c r="S58" i="10"/>
  <c r="S34" i="10"/>
  <c r="S33" i="10"/>
  <c r="J4" i="10"/>
  <c r="J84" i="10"/>
  <c r="J4" i="15"/>
  <c r="L34" i="12"/>
  <c r="K84" i="15" s="1"/>
  <c r="L58" i="12"/>
  <c r="H57" i="11"/>
  <c r="H53" i="11"/>
  <c r="B26" i="11"/>
  <c r="B13" i="14"/>
  <c r="B13" i="13"/>
  <c r="I6" i="11"/>
  <c r="H6" i="14"/>
  <c r="H22" i="14" s="1"/>
  <c r="H6" i="13"/>
  <c r="H22" i="13" s="1"/>
  <c r="J76" i="9"/>
  <c r="J72" i="9"/>
  <c r="B40" i="9"/>
  <c r="K9" i="9"/>
  <c r="S5" i="8"/>
  <c r="M4" i="12"/>
  <c r="G74" i="12"/>
  <c r="R34" i="10"/>
  <c r="R33" i="10"/>
  <c r="K72" i="19" l="1"/>
  <c r="K76" i="19"/>
  <c r="K76" i="20"/>
  <c r="K72" i="20"/>
  <c r="K76" i="18"/>
  <c r="K72" i="18"/>
  <c r="B44" i="19"/>
  <c r="B44" i="18"/>
  <c r="B44" i="20"/>
  <c r="L9" i="19"/>
  <c r="L9" i="18"/>
  <c r="L9" i="20"/>
  <c r="K76" i="17"/>
  <c r="K72" i="17"/>
  <c r="B44" i="17"/>
  <c r="L9" i="17"/>
  <c r="K84" i="10"/>
  <c r="K4" i="10"/>
  <c r="K4" i="15"/>
  <c r="K73" i="12"/>
  <c r="G73" i="12"/>
  <c r="O73" i="12"/>
  <c r="M34" i="12"/>
  <c r="L4" i="10" s="1"/>
  <c r="M58" i="12"/>
  <c r="B29" i="11"/>
  <c r="B14" i="13"/>
  <c r="B14" i="14"/>
  <c r="J6" i="11"/>
  <c r="K72" i="9"/>
  <c r="I6" i="13"/>
  <c r="I22" i="13" s="1"/>
  <c r="I6" i="14"/>
  <c r="I22" i="14" s="1"/>
  <c r="K76" i="9"/>
  <c r="I53" i="11"/>
  <c r="I57" i="11"/>
  <c r="O74" i="12"/>
  <c r="K74" i="12"/>
  <c r="B44" i="9"/>
  <c r="L9" i="9"/>
  <c r="U5" i="8"/>
  <c r="N4" i="12"/>
  <c r="I74" i="12"/>
  <c r="S10" i="10"/>
  <c r="R10" i="10"/>
  <c r="M74" i="12"/>
  <c r="L74" i="12"/>
  <c r="Q74" i="12"/>
  <c r="J74" i="12"/>
  <c r="S9" i="10"/>
  <c r="P74" i="12"/>
  <c r="N74" i="12"/>
  <c r="R74" i="12"/>
  <c r="R9" i="10"/>
  <c r="B48" i="19" l="1"/>
  <c r="M9" i="19"/>
  <c r="B48" i="20"/>
  <c r="M9" i="20"/>
  <c r="B48" i="18"/>
  <c r="M9" i="18"/>
  <c r="L76" i="20"/>
  <c r="L72" i="20"/>
  <c r="L76" i="18"/>
  <c r="L72" i="18"/>
  <c r="L72" i="19"/>
  <c r="L76" i="19"/>
  <c r="B48" i="17"/>
  <c r="M9" i="17"/>
  <c r="L76" i="17"/>
  <c r="L72" i="17"/>
  <c r="E23" i="8"/>
  <c r="L84" i="10"/>
  <c r="R73" i="12"/>
  <c r="Q73" i="12"/>
  <c r="M73" i="12"/>
  <c r="I73" i="12"/>
  <c r="L4" i="15"/>
  <c r="P73" i="12"/>
  <c r="J73" i="12"/>
  <c r="L73" i="12"/>
  <c r="L84" i="15"/>
  <c r="U23" i="8"/>
  <c r="M23" i="8"/>
  <c r="N34" i="12"/>
  <c r="M84" i="15" s="1"/>
  <c r="N58" i="12"/>
  <c r="B32" i="11"/>
  <c r="B15" i="14"/>
  <c r="B15" i="13"/>
  <c r="K6" i="11"/>
  <c r="J6" i="14"/>
  <c r="J22" i="14" s="1"/>
  <c r="L76" i="9"/>
  <c r="L72" i="9"/>
  <c r="J6" i="13"/>
  <c r="J22" i="13" s="1"/>
  <c r="J57" i="11"/>
  <c r="J53" i="11"/>
  <c r="B48" i="9"/>
  <c r="M9" i="9"/>
  <c r="W5" i="8"/>
  <c r="O4" i="12"/>
  <c r="H73" i="12"/>
  <c r="H74" i="12"/>
  <c r="U16" i="12"/>
  <c r="U19" i="12"/>
  <c r="U20" i="12"/>
  <c r="U21" i="12"/>
  <c r="U24" i="12"/>
  <c r="U25" i="12"/>
  <c r="U28" i="12"/>
  <c r="U11" i="12"/>
  <c r="U12" i="12"/>
  <c r="U13" i="12"/>
  <c r="U14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F67" i="12"/>
  <c r="I67" i="12"/>
  <c r="J67" i="12"/>
  <c r="K67" i="12"/>
  <c r="L67" i="12"/>
  <c r="M67" i="12"/>
  <c r="N67" i="12"/>
  <c r="O67" i="12"/>
  <c r="P67" i="12"/>
  <c r="Q67" i="12"/>
  <c r="R67" i="12"/>
  <c r="C7" i="13"/>
  <c r="M76" i="20" l="1"/>
  <c r="M72" i="20"/>
  <c r="M76" i="18"/>
  <c r="M72" i="18"/>
  <c r="M76" i="19"/>
  <c r="M72" i="19"/>
  <c r="N9" i="20"/>
  <c r="B52" i="18"/>
  <c r="B52" i="20"/>
  <c r="B52" i="19"/>
  <c r="N9" i="18"/>
  <c r="N9" i="19"/>
  <c r="M72" i="17"/>
  <c r="M76" i="17"/>
  <c r="B52" i="17"/>
  <c r="N9" i="17"/>
  <c r="N73" i="12"/>
  <c r="U73" i="12" s="1"/>
  <c r="S23" i="8"/>
  <c r="D7" i="13"/>
  <c r="P7" i="13" s="1"/>
  <c r="O23" i="8"/>
  <c r="M4" i="10"/>
  <c r="M4" i="15"/>
  <c r="M84" i="10"/>
  <c r="K62" i="12"/>
  <c r="K60" i="12" s="1"/>
  <c r="H67" i="12"/>
  <c r="R62" i="12"/>
  <c r="R60" i="12" s="1"/>
  <c r="N62" i="12"/>
  <c r="N60" i="12" s="1"/>
  <c r="J62" i="12"/>
  <c r="J60" i="12" s="1"/>
  <c r="F62" i="12"/>
  <c r="F60" i="12" s="1"/>
  <c r="U54" i="12"/>
  <c r="U74" i="12"/>
  <c r="I23" i="8"/>
  <c r="Y23" i="8"/>
  <c r="O62" i="12"/>
  <c r="O60" i="12" s="1"/>
  <c r="G67" i="12"/>
  <c r="Q62" i="12"/>
  <c r="Q60" i="12" s="1"/>
  <c r="M62" i="12"/>
  <c r="M60" i="12" s="1"/>
  <c r="I62" i="12"/>
  <c r="I60" i="12" s="1"/>
  <c r="K23" i="8"/>
  <c r="W23" i="8"/>
  <c r="P62" i="12"/>
  <c r="P60" i="12" s="1"/>
  <c r="L62" i="12"/>
  <c r="L60" i="12" s="1"/>
  <c r="H62" i="12"/>
  <c r="H60" i="12" s="1"/>
  <c r="Q23" i="8"/>
  <c r="AA23" i="8"/>
  <c r="O34" i="12"/>
  <c r="N84" i="15" s="1"/>
  <c r="O58" i="12"/>
  <c r="K57" i="11"/>
  <c r="K53" i="11"/>
  <c r="L6" i="11"/>
  <c r="K6" i="13"/>
  <c r="K22" i="13" s="1"/>
  <c r="M76" i="9"/>
  <c r="M72" i="9"/>
  <c r="K6" i="14"/>
  <c r="K22" i="14" s="1"/>
  <c r="B35" i="11"/>
  <c r="B16" i="14"/>
  <c r="B16" i="13"/>
  <c r="U26" i="12"/>
  <c r="U53" i="12"/>
  <c r="G23" i="8"/>
  <c r="N9" i="9"/>
  <c r="B52" i="9"/>
  <c r="Y5" i="8"/>
  <c r="P4" i="12"/>
  <c r="U22" i="12"/>
  <c r="U15" i="12"/>
  <c r="AF56" i="8"/>
  <c r="AF32" i="8"/>
  <c r="O9" i="18" l="1"/>
  <c r="B56" i="20"/>
  <c r="O9" i="20"/>
  <c r="B56" i="18"/>
  <c r="O9" i="19"/>
  <c r="B56" i="19"/>
  <c r="N76" i="19"/>
  <c r="N72" i="19"/>
  <c r="N72" i="20"/>
  <c r="N76" i="20"/>
  <c r="N72" i="18"/>
  <c r="N76" i="18"/>
  <c r="N76" i="17"/>
  <c r="N72" i="17"/>
  <c r="O9" i="17"/>
  <c r="B56" i="17"/>
  <c r="Q7" i="13"/>
  <c r="N4" i="10"/>
  <c r="N84" i="10"/>
  <c r="U65" i="12"/>
  <c r="G62" i="12"/>
  <c r="C10" i="14"/>
  <c r="C18" i="14"/>
  <c r="C11" i="14"/>
  <c r="C19" i="14"/>
  <c r="C9" i="14"/>
  <c r="C8" i="14"/>
  <c r="C16" i="14"/>
  <c r="C10" i="13"/>
  <c r="U67" i="12"/>
  <c r="C14" i="14"/>
  <c r="C15" i="14"/>
  <c r="U70" i="12"/>
  <c r="C17" i="14"/>
  <c r="C12" i="14"/>
  <c r="C20" i="14"/>
  <c r="O20" i="14" s="1"/>
  <c r="P20" i="14" s="1"/>
  <c r="Q20" i="14" s="1"/>
  <c r="C13" i="14"/>
  <c r="P34" i="12"/>
  <c r="O4" i="10" s="1"/>
  <c r="P58" i="12"/>
  <c r="N4" i="15"/>
  <c r="C12" i="13"/>
  <c r="C16" i="13"/>
  <c r="C13" i="13"/>
  <c r="C14" i="13"/>
  <c r="C9" i="13"/>
  <c r="C20" i="13"/>
  <c r="O20" i="13" s="1"/>
  <c r="P20" i="13" s="1"/>
  <c r="Q20" i="13" s="1"/>
  <c r="C17" i="13"/>
  <c r="C18" i="13"/>
  <c r="C8" i="13"/>
  <c r="C15" i="13"/>
  <c r="U50" i="12"/>
  <c r="C11" i="13"/>
  <c r="C19" i="13"/>
  <c r="B38" i="11"/>
  <c r="B17" i="13"/>
  <c r="B17" i="14"/>
  <c r="M6" i="11"/>
  <c r="N76" i="9"/>
  <c r="L6" i="13"/>
  <c r="L22" i="13" s="1"/>
  <c r="L6" i="14"/>
  <c r="L22" i="14" s="1"/>
  <c r="N72" i="9"/>
  <c r="L57" i="11"/>
  <c r="L53" i="11"/>
  <c r="AC23" i="8"/>
  <c r="AD23" i="8"/>
  <c r="B56" i="9"/>
  <c r="O9" i="9"/>
  <c r="AA5" i="8"/>
  <c r="R4" i="12" s="1"/>
  <c r="Q4" i="12"/>
  <c r="AF39" i="8"/>
  <c r="AF49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E56" i="8"/>
  <c r="F49" i="8"/>
  <c r="F59" i="8" s="1"/>
  <c r="G49" i="8"/>
  <c r="H49" i="8"/>
  <c r="H59" i="8" s="1"/>
  <c r="I49" i="8"/>
  <c r="J49" i="8"/>
  <c r="J59" i="8" s="1"/>
  <c r="K49" i="8"/>
  <c r="K59" i="8" s="1"/>
  <c r="L49" i="8"/>
  <c r="L59" i="8" s="1"/>
  <c r="M49" i="8"/>
  <c r="N49" i="8"/>
  <c r="N59" i="8" s="1"/>
  <c r="O49" i="8"/>
  <c r="O59" i="8" s="1"/>
  <c r="P49" i="8"/>
  <c r="P59" i="8" s="1"/>
  <c r="Q49" i="8"/>
  <c r="Q59" i="8" s="1"/>
  <c r="R49" i="8"/>
  <c r="R59" i="8" s="1"/>
  <c r="S49" i="8"/>
  <c r="S59" i="8" s="1"/>
  <c r="T49" i="8"/>
  <c r="T59" i="8" s="1"/>
  <c r="U49" i="8"/>
  <c r="V49" i="8"/>
  <c r="V59" i="8" s="1"/>
  <c r="W49" i="8"/>
  <c r="W59" i="8" s="1"/>
  <c r="X49" i="8"/>
  <c r="X59" i="8" s="1"/>
  <c r="Y49" i="8"/>
  <c r="Y59" i="8" s="1"/>
  <c r="Z49" i="8"/>
  <c r="Z59" i="8" s="1"/>
  <c r="AA49" i="8"/>
  <c r="AA59" i="8" s="1"/>
  <c r="AB49" i="8"/>
  <c r="AB59" i="8" s="1"/>
  <c r="E4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E39" i="8"/>
  <c r="F32" i="8"/>
  <c r="F42" i="8" s="1"/>
  <c r="G32" i="8"/>
  <c r="H32" i="8"/>
  <c r="H42" i="8" s="1"/>
  <c r="I32" i="8"/>
  <c r="I42" i="8" s="1"/>
  <c r="J32" i="8"/>
  <c r="J42" i="8" s="1"/>
  <c r="K32" i="8"/>
  <c r="L32" i="8"/>
  <c r="M32" i="8"/>
  <c r="M42" i="8" s="1"/>
  <c r="N32" i="8"/>
  <c r="N42" i="8" s="1"/>
  <c r="O32" i="8"/>
  <c r="P32" i="8"/>
  <c r="P42" i="8" s="1"/>
  <c r="Q32" i="8"/>
  <c r="Q42" i="8" s="1"/>
  <c r="R32" i="8"/>
  <c r="R42" i="8" s="1"/>
  <c r="S32" i="8"/>
  <c r="T32" i="8"/>
  <c r="T42" i="8" s="1"/>
  <c r="U32" i="8"/>
  <c r="V32" i="8"/>
  <c r="V42" i="8" s="1"/>
  <c r="W32" i="8"/>
  <c r="X32" i="8"/>
  <c r="X42" i="8" s="1"/>
  <c r="Y32" i="8"/>
  <c r="Y42" i="8" s="1"/>
  <c r="Z32" i="8"/>
  <c r="Z42" i="8" s="1"/>
  <c r="AA32" i="8"/>
  <c r="AB32" i="8"/>
  <c r="E32" i="8"/>
  <c r="F24" i="8"/>
  <c r="H24" i="8"/>
  <c r="J24" i="8"/>
  <c r="L24" i="8"/>
  <c r="N24" i="8"/>
  <c r="P24" i="8"/>
  <c r="R24" i="8"/>
  <c r="T24" i="8"/>
  <c r="V24" i="8"/>
  <c r="X24" i="8"/>
  <c r="Z24" i="8"/>
  <c r="AB24" i="8"/>
  <c r="F13" i="8"/>
  <c r="H13" i="8"/>
  <c r="J13" i="8"/>
  <c r="L13" i="8"/>
  <c r="N13" i="8"/>
  <c r="P13" i="8"/>
  <c r="R13" i="8"/>
  <c r="S13" i="8"/>
  <c r="T13" i="8"/>
  <c r="U13" i="8"/>
  <c r="V13" i="8"/>
  <c r="W13" i="8"/>
  <c r="X13" i="8"/>
  <c r="Y13" i="8"/>
  <c r="Z13" i="8"/>
  <c r="AA13" i="8"/>
  <c r="AB13" i="8"/>
  <c r="V25" i="8" l="1"/>
  <c r="N25" i="8"/>
  <c r="Q9" i="19"/>
  <c r="B64" i="18"/>
  <c r="B64" i="20"/>
  <c r="Q9" i="20"/>
  <c r="B64" i="19"/>
  <c r="Q9" i="18"/>
  <c r="O76" i="20"/>
  <c r="O72" i="20"/>
  <c r="P9" i="18"/>
  <c r="B60" i="20"/>
  <c r="B60" i="19"/>
  <c r="P9" i="19"/>
  <c r="B60" i="18"/>
  <c r="P9" i="20"/>
  <c r="O76" i="19"/>
  <c r="O72" i="19"/>
  <c r="O76" i="18"/>
  <c r="O72" i="18"/>
  <c r="O76" i="17"/>
  <c r="O72" i="17"/>
  <c r="S4" i="12"/>
  <c r="T4" i="12" s="1"/>
  <c r="Q9" i="17"/>
  <c r="B64" i="17"/>
  <c r="B60" i="17"/>
  <c r="P9" i="17"/>
  <c r="Z25" i="8"/>
  <c r="R25" i="8"/>
  <c r="J25" i="8"/>
  <c r="F60" i="8"/>
  <c r="F25" i="8"/>
  <c r="Q23" i="13"/>
  <c r="Q23" i="14"/>
  <c r="U59" i="8"/>
  <c r="M59" i="8"/>
  <c r="M60" i="8" s="1"/>
  <c r="I59" i="8"/>
  <c r="I60" i="8" s="1"/>
  <c r="O84" i="10"/>
  <c r="H11" i="13"/>
  <c r="G11" i="13"/>
  <c r="F11" i="13"/>
  <c r="D9" i="13"/>
  <c r="F9" i="13"/>
  <c r="E9" i="13"/>
  <c r="H13" i="13"/>
  <c r="J13" i="13"/>
  <c r="I13" i="13"/>
  <c r="L17" i="14"/>
  <c r="N17" i="14"/>
  <c r="M17" i="14"/>
  <c r="F10" i="14"/>
  <c r="E10" i="14"/>
  <c r="G10" i="14"/>
  <c r="O19" i="13"/>
  <c r="N19" i="13"/>
  <c r="O4" i="15"/>
  <c r="H13" i="14"/>
  <c r="J13" i="14"/>
  <c r="I13" i="14"/>
  <c r="F10" i="13"/>
  <c r="E10" i="13"/>
  <c r="G10" i="13"/>
  <c r="O19" i="14"/>
  <c r="N19" i="14"/>
  <c r="E8" i="13"/>
  <c r="D8" i="13"/>
  <c r="L15" i="13"/>
  <c r="K15" i="13"/>
  <c r="J15" i="13"/>
  <c r="N18" i="13"/>
  <c r="M18" i="13"/>
  <c r="O18" i="13"/>
  <c r="J14" i="13"/>
  <c r="I14" i="13"/>
  <c r="K14" i="13"/>
  <c r="M16" i="13"/>
  <c r="L16" i="13"/>
  <c r="K16" i="13"/>
  <c r="O84" i="15"/>
  <c r="L15" i="14"/>
  <c r="K15" i="14"/>
  <c r="J15" i="14"/>
  <c r="M16" i="14"/>
  <c r="L16" i="14"/>
  <c r="K16" i="14"/>
  <c r="H11" i="14"/>
  <c r="G11" i="14"/>
  <c r="F11" i="14"/>
  <c r="U62" i="12"/>
  <c r="G60" i="12"/>
  <c r="U60" i="12" s="1"/>
  <c r="L17" i="13"/>
  <c r="N17" i="13"/>
  <c r="M17" i="13"/>
  <c r="I12" i="13"/>
  <c r="H12" i="13"/>
  <c r="G12" i="13"/>
  <c r="D9" i="14"/>
  <c r="F9" i="14"/>
  <c r="E9" i="14"/>
  <c r="AB25" i="8"/>
  <c r="T25" i="8"/>
  <c r="P25" i="8"/>
  <c r="H25" i="8"/>
  <c r="I12" i="14"/>
  <c r="H12" i="14"/>
  <c r="G12" i="14"/>
  <c r="J14" i="14"/>
  <c r="I14" i="14"/>
  <c r="K14" i="14"/>
  <c r="K21" i="14" s="1"/>
  <c r="S18" i="8" s="1"/>
  <c r="E8" i="14"/>
  <c r="D8" i="14"/>
  <c r="N18" i="14"/>
  <c r="M18" i="14"/>
  <c r="O18" i="14"/>
  <c r="R34" i="12"/>
  <c r="Q84" i="15" s="1"/>
  <c r="R58" i="12"/>
  <c r="U47" i="12"/>
  <c r="Q34" i="12"/>
  <c r="P4" i="10" s="1"/>
  <c r="Q58" i="12"/>
  <c r="N6" i="11"/>
  <c r="O72" i="9"/>
  <c r="M6" i="14"/>
  <c r="M22" i="14" s="1"/>
  <c r="M6" i="13"/>
  <c r="M22" i="13" s="1"/>
  <c r="O76" i="9"/>
  <c r="B41" i="11"/>
  <c r="B18" i="13"/>
  <c r="B18" i="14"/>
  <c r="M53" i="11"/>
  <c r="M57" i="11"/>
  <c r="G59" i="8"/>
  <c r="U42" i="8"/>
  <c r="X25" i="8"/>
  <c r="L25" i="8"/>
  <c r="B60" i="9"/>
  <c r="P9" i="9"/>
  <c r="B64" i="9"/>
  <c r="Q9" i="9"/>
  <c r="AA42" i="8"/>
  <c r="AA60" i="8" s="1"/>
  <c r="O42" i="8"/>
  <c r="O60" i="8" s="1"/>
  <c r="W42" i="8"/>
  <c r="W60" i="8" s="1"/>
  <c r="K42" i="8"/>
  <c r="K60" i="8" s="1"/>
  <c r="AD32" i="8"/>
  <c r="E42" i="8"/>
  <c r="AC32" i="8"/>
  <c r="AD39" i="8"/>
  <c r="AC39" i="8"/>
  <c r="AD49" i="8"/>
  <c r="AC49" i="8"/>
  <c r="E59" i="8"/>
  <c r="AD56" i="8"/>
  <c r="AC56" i="8"/>
  <c r="S42" i="8"/>
  <c r="S60" i="8" s="1"/>
  <c r="G42" i="8"/>
  <c r="AB42" i="8"/>
  <c r="AB60" i="8" s="1"/>
  <c r="L42" i="8"/>
  <c r="L60" i="8" s="1"/>
  <c r="L61" i="8" s="1"/>
  <c r="P60" i="8"/>
  <c r="X60" i="8"/>
  <c r="T60" i="8"/>
  <c r="T61" i="8" s="1"/>
  <c r="H60" i="8"/>
  <c r="V60" i="8"/>
  <c r="V61" i="8" s="1"/>
  <c r="N60" i="8"/>
  <c r="Z60" i="8"/>
  <c r="Z61" i="8" s="1"/>
  <c r="R60" i="8"/>
  <c r="R61" i="8" s="1"/>
  <c r="J60" i="8"/>
  <c r="J61" i="8" s="1"/>
  <c r="Y60" i="8"/>
  <c r="Q60" i="8"/>
  <c r="AE39" i="8"/>
  <c r="AE32" i="8"/>
  <c r="AE56" i="8"/>
  <c r="AE49" i="8"/>
  <c r="N61" i="8" l="1"/>
  <c r="S58" i="12"/>
  <c r="S34" i="12"/>
  <c r="P72" i="19"/>
  <c r="P76" i="19"/>
  <c r="Q76" i="20"/>
  <c r="Q72" i="20"/>
  <c r="P76" i="20"/>
  <c r="P72" i="20"/>
  <c r="Q76" i="18"/>
  <c r="Q72" i="18"/>
  <c r="P76" i="18"/>
  <c r="P72" i="18"/>
  <c r="Q76" i="19"/>
  <c r="Q72" i="19"/>
  <c r="P76" i="17"/>
  <c r="P72" i="17"/>
  <c r="Q72" i="17"/>
  <c r="Q76" i="17"/>
  <c r="AB61" i="8"/>
  <c r="P19" i="14"/>
  <c r="Q19" i="14" s="1"/>
  <c r="P9" i="14"/>
  <c r="Q9" i="14" s="1"/>
  <c r="P16" i="14"/>
  <c r="Q16" i="14" s="1"/>
  <c r="P13" i="14"/>
  <c r="Q13" i="14" s="1"/>
  <c r="P10" i="14"/>
  <c r="Q10" i="14" s="1"/>
  <c r="P17" i="14"/>
  <c r="Q17" i="14" s="1"/>
  <c r="P18" i="14"/>
  <c r="Q18" i="14" s="1"/>
  <c r="P11" i="14"/>
  <c r="Q11" i="14" s="1"/>
  <c r="P15" i="13"/>
  <c r="Q15" i="13" s="1"/>
  <c r="P10" i="13"/>
  <c r="Q10" i="13" s="1"/>
  <c r="P12" i="13"/>
  <c r="Q12" i="13" s="1"/>
  <c r="U60" i="8"/>
  <c r="F61" i="8"/>
  <c r="F62" i="8" s="1"/>
  <c r="P8" i="14"/>
  <c r="P17" i="13"/>
  <c r="Q17" i="13" s="1"/>
  <c r="P18" i="13"/>
  <c r="Q18" i="13" s="1"/>
  <c r="P19" i="13"/>
  <c r="Q19" i="13" s="1"/>
  <c r="P9" i="13"/>
  <c r="Q9" i="13" s="1"/>
  <c r="P14" i="14"/>
  <c r="Q14" i="14" s="1"/>
  <c r="P12" i="14"/>
  <c r="Q12" i="14" s="1"/>
  <c r="F21" i="14"/>
  <c r="I18" i="8" s="1"/>
  <c r="P15" i="14"/>
  <c r="Q15" i="14" s="1"/>
  <c r="P16" i="13"/>
  <c r="Q16" i="13" s="1"/>
  <c r="P14" i="13"/>
  <c r="Q14" i="13" s="1"/>
  <c r="P8" i="13"/>
  <c r="P13" i="13"/>
  <c r="Q13" i="13" s="1"/>
  <c r="P11" i="13"/>
  <c r="Q11" i="13" s="1"/>
  <c r="H61" i="8"/>
  <c r="J7" i="8" s="1"/>
  <c r="L7" i="8" s="1"/>
  <c r="N7" i="8" s="1"/>
  <c r="P7" i="8" s="1"/>
  <c r="Q4" i="10"/>
  <c r="O21" i="14"/>
  <c r="AA18" i="8" s="1"/>
  <c r="E21" i="14"/>
  <c r="G18" i="8" s="1"/>
  <c r="H21" i="14"/>
  <c r="M18" i="8" s="1"/>
  <c r="N21" i="14"/>
  <c r="Y18" i="8" s="1"/>
  <c r="Q84" i="10"/>
  <c r="Q4" i="15"/>
  <c r="D21" i="14"/>
  <c r="F21" i="13"/>
  <c r="I20" i="8" s="1"/>
  <c r="G21" i="14"/>
  <c r="K18" i="8" s="1"/>
  <c r="P61" i="8"/>
  <c r="I21" i="14"/>
  <c r="O18" i="8" s="1"/>
  <c r="L21" i="14"/>
  <c r="U18" i="8" s="1"/>
  <c r="J21" i="14"/>
  <c r="Q18" i="8" s="1"/>
  <c r="M21" i="14"/>
  <c r="W18" i="8" s="1"/>
  <c r="T34" i="12"/>
  <c r="T58" i="12"/>
  <c r="P84" i="10"/>
  <c r="P4" i="15"/>
  <c r="P84" i="15"/>
  <c r="G60" i="8"/>
  <c r="I21" i="13"/>
  <c r="O20" i="8" s="1"/>
  <c r="E21" i="13"/>
  <c r="G20" i="8" s="1"/>
  <c r="G21" i="13"/>
  <c r="K20" i="8" s="1"/>
  <c r="N21" i="13"/>
  <c r="Y20" i="8" s="1"/>
  <c r="Y24" i="8" s="1"/>
  <c r="Y25" i="8" s="1"/>
  <c r="Y61" i="8" s="1"/>
  <c r="D21" i="13"/>
  <c r="L21" i="13"/>
  <c r="U20" i="8" s="1"/>
  <c r="J21" i="13"/>
  <c r="Q20" i="8" s="1"/>
  <c r="H21" i="13"/>
  <c r="M20" i="8" s="1"/>
  <c r="M21" i="13"/>
  <c r="W20" i="8" s="1"/>
  <c r="O21" i="13"/>
  <c r="AA20" i="8" s="1"/>
  <c r="K21" i="13"/>
  <c r="S20" i="8" s="1"/>
  <c r="S24" i="8" s="1"/>
  <c r="S25" i="8" s="1"/>
  <c r="S61" i="8" s="1"/>
  <c r="O6" i="11"/>
  <c r="N6" i="14"/>
  <c r="N22" i="14" s="1"/>
  <c r="P76" i="9"/>
  <c r="P72" i="9"/>
  <c r="N6" i="13"/>
  <c r="N22" i="13" s="1"/>
  <c r="B44" i="11"/>
  <c r="B19" i="14"/>
  <c r="B19" i="13"/>
  <c r="B47" i="11"/>
  <c r="B20" i="13"/>
  <c r="B20" i="14"/>
  <c r="P6" i="11"/>
  <c r="O6" i="13"/>
  <c r="O22" i="13" s="1"/>
  <c r="Q72" i="9"/>
  <c r="Q76" i="9"/>
  <c r="O6" i="14"/>
  <c r="O22" i="14" s="1"/>
  <c r="N57" i="11"/>
  <c r="N53" i="11"/>
  <c r="X61" i="8"/>
  <c r="AF59" i="8"/>
  <c r="AD42" i="8"/>
  <c r="AC42" i="8"/>
  <c r="AF42" i="8"/>
  <c r="AD59" i="8"/>
  <c r="AC59" i="8"/>
  <c r="AE59" i="8"/>
  <c r="AE42" i="8"/>
  <c r="E60" i="8"/>
  <c r="G24" i="8" l="1"/>
  <c r="I24" i="8"/>
  <c r="H7" i="8"/>
  <c r="R7" i="8"/>
  <c r="T7" i="8" s="1"/>
  <c r="V7" i="8" s="1"/>
  <c r="X7" i="8" s="1"/>
  <c r="Z7" i="8" s="1"/>
  <c r="AB7" i="8" s="1"/>
  <c r="Q8" i="13"/>
  <c r="Q21" i="13" s="1"/>
  <c r="Q24" i="13" s="1"/>
  <c r="P22" i="13"/>
  <c r="E18" i="8"/>
  <c r="AC18" i="8" s="1"/>
  <c r="P21" i="14"/>
  <c r="E20" i="8"/>
  <c r="AD20" i="8" s="1"/>
  <c r="P21" i="13"/>
  <c r="Q8" i="14"/>
  <c r="Q21" i="14" s="1"/>
  <c r="Q24" i="14" s="1"/>
  <c r="P22" i="14"/>
  <c r="M24" i="8"/>
  <c r="AA24" i="8"/>
  <c r="AA25" i="8" s="1"/>
  <c r="AA61" i="8" s="1"/>
  <c r="U24" i="8"/>
  <c r="U25" i="8" s="1"/>
  <c r="U61" i="8" s="1"/>
  <c r="Q24" i="8"/>
  <c r="K24" i="8"/>
  <c r="O24" i="8"/>
  <c r="W24" i="8"/>
  <c r="W25" i="8" s="1"/>
  <c r="W61" i="8" s="1"/>
  <c r="P57" i="11"/>
  <c r="P53" i="11"/>
  <c r="O53" i="11"/>
  <c r="O57" i="11"/>
  <c r="AD60" i="8"/>
  <c r="AC60" i="8"/>
  <c r="AE60" i="8"/>
  <c r="R91" i="10"/>
  <c r="S111" i="10" s="1"/>
  <c r="AF60" i="8"/>
  <c r="AD18" i="8" l="1"/>
  <c r="AF24" i="8" s="1"/>
  <c r="E24" i="8"/>
  <c r="AC20" i="8"/>
  <c r="AE24" i="8" s="1"/>
  <c r="AC24" i="8" l="1"/>
  <c r="AD24" i="8"/>
  <c r="R63" i="10"/>
  <c r="S83" i="10" s="1"/>
  <c r="R39" i="10"/>
  <c r="S59" i="10" s="1"/>
  <c r="R35" i="10" l="1"/>
  <c r="S11" i="10" s="1"/>
  <c r="R11" i="10"/>
  <c r="R15" i="10"/>
  <c r="S35" i="10" s="1"/>
  <c r="E47" i="12"/>
  <c r="U45" i="12"/>
  <c r="U40" i="12" l="1"/>
  <c r="U42" i="12"/>
  <c r="G70" i="9" l="1"/>
  <c r="G10" i="8" l="1"/>
  <c r="R14" i="9" l="1"/>
  <c r="T12" i="9" s="1"/>
  <c r="U9" i="12" l="1"/>
  <c r="G5" i="12"/>
  <c r="U5" i="12" s="1"/>
  <c r="G39" i="12"/>
  <c r="D23" i="19" s="1"/>
  <c r="T71" i="19" s="1"/>
  <c r="T72" i="19" s="1"/>
  <c r="G18" i="12" l="1"/>
  <c r="G23" i="12" s="1"/>
  <c r="U23" i="12" s="1"/>
  <c r="D23" i="18"/>
  <c r="T71" i="18" s="1"/>
  <c r="T72" i="18" s="1"/>
  <c r="D23" i="9"/>
  <c r="T71" i="9" s="1"/>
  <c r="U39" i="12"/>
  <c r="D23" i="20"/>
  <c r="D23" i="17"/>
  <c r="T71" i="17" s="1"/>
  <c r="T72" i="17" s="1"/>
  <c r="G35" i="12"/>
  <c r="G74" i="20" l="1"/>
  <c r="K22" i="20"/>
  <c r="G74" i="9"/>
  <c r="G75" i="9" s="1"/>
  <c r="G75" i="20"/>
  <c r="G29" i="12"/>
  <c r="U29" i="12" s="1"/>
  <c r="H74" i="20"/>
  <c r="H74" i="9" s="1"/>
  <c r="H21" i="20"/>
  <c r="U18" i="12"/>
  <c r="U35" i="12"/>
  <c r="G59" i="12"/>
  <c r="U59" i="12" s="1"/>
  <c r="T71" i="20"/>
  <c r="F20" i="20"/>
  <c r="G21" i="20" s="1"/>
  <c r="X21" i="9" l="1"/>
  <c r="K70" i="20"/>
  <c r="H69" i="20"/>
  <c r="H21" i="9"/>
  <c r="H69" i="9" s="1"/>
  <c r="I9" i="8" s="1"/>
  <c r="Y21" i="9"/>
  <c r="L70" i="20"/>
  <c r="J70" i="20"/>
  <c r="W21" i="9"/>
  <c r="G69" i="20"/>
  <c r="G21" i="9"/>
  <c r="R21" i="20"/>
  <c r="S69" i="20" s="1"/>
  <c r="R20" i="20"/>
  <c r="F68" i="20"/>
  <c r="R68" i="20" s="1"/>
  <c r="F20" i="9"/>
  <c r="R69" i="20" l="1"/>
  <c r="AL21" i="9"/>
  <c r="AD21" i="9"/>
  <c r="AM21" i="9"/>
  <c r="AK21" i="9"/>
  <c r="AB21" i="9"/>
  <c r="AE21" i="9"/>
  <c r="AI21" i="9"/>
  <c r="AJ21" i="9"/>
  <c r="AG21" i="9"/>
  <c r="AH21" i="9"/>
  <c r="Z21" i="9"/>
  <c r="AA21" i="9"/>
  <c r="AC21" i="9"/>
  <c r="R20" i="9"/>
  <c r="F68" i="9"/>
  <c r="R21" i="9"/>
  <c r="S69" i="9" s="1"/>
  <c r="G69" i="9"/>
  <c r="H70" i="20"/>
  <c r="H22" i="9"/>
  <c r="R22" i="20"/>
  <c r="S70" i="20" s="1"/>
  <c r="S68" i="20"/>
  <c r="AB22" i="9" l="1"/>
  <c r="K22" i="9"/>
  <c r="AM22" i="9"/>
  <c r="J22" i="9"/>
  <c r="AA22" i="9"/>
  <c r="I22" i="9"/>
  <c r="I70" i="9" s="1"/>
  <c r="K10" i="8" s="1"/>
  <c r="K13" i="8" s="1"/>
  <c r="K25" i="8" s="1"/>
  <c r="K61" i="8" s="1"/>
  <c r="AE22" i="9"/>
  <c r="L22" i="9"/>
  <c r="L70" i="9" s="1"/>
  <c r="Q10" i="8" s="1"/>
  <c r="Q13" i="8" s="1"/>
  <c r="Q25" i="8" s="1"/>
  <c r="Q61" i="8" s="1"/>
  <c r="AI22" i="9"/>
  <c r="AL22" i="9"/>
  <c r="AG22" i="9"/>
  <c r="AJ22" i="9"/>
  <c r="AH22" i="9"/>
  <c r="AC22" i="9"/>
  <c r="AF22" i="9"/>
  <c r="Z22" i="9"/>
  <c r="AD22" i="9"/>
  <c r="AK22" i="9"/>
  <c r="H70" i="9"/>
  <c r="S72" i="20"/>
  <c r="R68" i="9"/>
  <c r="E8" i="8"/>
  <c r="H75" i="20"/>
  <c r="I75" i="20" s="1"/>
  <c r="J75" i="20" s="1"/>
  <c r="K75" i="20" s="1"/>
  <c r="L75" i="20" s="1"/>
  <c r="M75" i="20" s="1"/>
  <c r="N75" i="20" s="1"/>
  <c r="O75" i="20" s="1"/>
  <c r="P75" i="20" s="1"/>
  <c r="Q75" i="20" s="1"/>
  <c r="R70" i="20"/>
  <c r="R72" i="20" s="1"/>
  <c r="T20" i="20"/>
  <c r="T68" i="20" s="1"/>
  <c r="T72" i="20" s="1"/>
  <c r="R69" i="9"/>
  <c r="G9" i="8"/>
  <c r="S68" i="9"/>
  <c r="AD9" i="8" l="1"/>
  <c r="AC9" i="8"/>
  <c r="G13" i="8"/>
  <c r="G25" i="8" s="1"/>
  <c r="G61" i="8" s="1"/>
  <c r="E13" i="8"/>
  <c r="AC8" i="8"/>
  <c r="AD8" i="8"/>
  <c r="I10" i="8"/>
  <c r="H75" i="9"/>
  <c r="I75" i="9" s="1"/>
  <c r="J70" i="9" l="1"/>
  <c r="K70" i="9"/>
  <c r="O10" i="8" s="1"/>
  <c r="O13" i="8" s="1"/>
  <c r="O25" i="8" s="1"/>
  <c r="O61" i="8" s="1"/>
  <c r="I13" i="8"/>
  <c r="I25" i="8" s="1"/>
  <c r="I61" i="8" s="1"/>
  <c r="E25" i="8"/>
  <c r="R22" i="9" l="1"/>
  <c r="S70" i="9" s="1"/>
  <c r="S72" i="9" s="1"/>
  <c r="M10" i="8"/>
  <c r="R70" i="9"/>
  <c r="R72" i="9" s="1"/>
  <c r="J75" i="9"/>
  <c r="K75" i="9" s="1"/>
  <c r="L75" i="9" s="1"/>
  <c r="M75" i="9" s="1"/>
  <c r="N75" i="9" s="1"/>
  <c r="O75" i="9" s="1"/>
  <c r="P75" i="9" s="1"/>
  <c r="Q75" i="9" s="1"/>
  <c r="E61" i="8"/>
  <c r="T20" i="9" l="1"/>
  <c r="T68" i="9" s="1"/>
  <c r="T72" i="9" s="1"/>
  <c r="M13" i="8"/>
  <c r="AD10" i="8"/>
  <c r="AF13" i="8" s="1"/>
  <c r="AC10" i="8"/>
  <c r="AE13" i="8" s="1"/>
  <c r="E62" i="8"/>
  <c r="G7" i="8" s="1"/>
  <c r="G62" i="8" s="1"/>
  <c r="I7" i="8" s="1"/>
  <c r="I62" i="8" s="1"/>
  <c r="K7" i="8" s="1"/>
  <c r="K62" i="8" s="1"/>
  <c r="M7" i="8" s="1"/>
  <c r="M25" i="8" l="1"/>
  <c r="AC13" i="8"/>
  <c r="AE25" i="8" s="1"/>
  <c r="AD13" i="8"/>
  <c r="AF25" i="8" s="1"/>
  <c r="M61" i="8" l="1"/>
  <c r="AD25" i="8"/>
  <c r="AF61" i="8" s="1"/>
  <c r="AF62" i="8" s="1"/>
  <c r="AC25" i="8"/>
  <c r="AE61" i="8" s="1"/>
  <c r="AE62" i="8" s="1"/>
  <c r="AD61" i="8" l="1"/>
  <c r="AD62" i="8" s="1"/>
  <c r="AC61" i="8"/>
  <c r="AC62" i="8" s="1"/>
  <c r="M62" i="8"/>
  <c r="O7" i="8" s="1"/>
  <c r="O62" i="8" s="1"/>
  <c r="Q7" i="8" s="1"/>
  <c r="Q62" i="8" s="1"/>
  <c r="S7" i="8" s="1"/>
  <c r="S62" i="8" s="1"/>
  <c r="U7" i="8" s="1"/>
  <c r="U62" i="8" s="1"/>
  <c r="W7" i="8" s="1"/>
  <c r="W62" i="8" s="1"/>
  <c r="Y7" i="8" s="1"/>
  <c r="Y62" i="8" s="1"/>
  <c r="AA7" i="8" s="1"/>
  <c r="AA62" i="8" s="1"/>
</calcChain>
</file>

<file path=xl/comments1.xml><?xml version="1.0" encoding="utf-8"?>
<comments xmlns="http://schemas.openxmlformats.org/spreadsheetml/2006/main">
  <authors>
    <author>作成者</author>
  </authors>
  <commentList>
    <comment ref="F6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実績入力したら「１」を入力する。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65" authorId="0">
      <text>
        <r>
          <rPr>
            <b/>
            <sz val="14"/>
            <color indexed="81"/>
            <rFont val="ＭＳ Ｐゴシック"/>
            <family val="3"/>
            <charset val="128"/>
          </rPr>
          <t>ここは、必ず「12」</t>
        </r>
      </text>
    </comment>
  </commentList>
</comments>
</file>

<file path=xl/sharedStrings.xml><?xml version="1.0" encoding="utf-8"?>
<sst xmlns="http://schemas.openxmlformats.org/spreadsheetml/2006/main" count="1696" uniqueCount="310">
  <si>
    <t>資金繰り表</t>
    <rPh sb="0" eb="2">
      <t>シキン</t>
    </rPh>
    <rPh sb="2" eb="3">
      <t>グ</t>
    </rPh>
    <rPh sb="4" eb="5">
      <t>ヒョウ</t>
    </rPh>
    <phoneticPr fontId="3"/>
  </si>
  <si>
    <t>（単位：千円）</t>
    <rPh sb="1" eb="3">
      <t>タンイ</t>
    </rPh>
    <rPh sb="4" eb="6">
      <t>センエン</t>
    </rPh>
    <phoneticPr fontId="3"/>
  </si>
  <si>
    <t>年間合計</t>
    <rPh sb="0" eb="2">
      <t>ネンカン</t>
    </rPh>
    <rPh sb="2" eb="4">
      <t>ゴウケイ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</si>
  <si>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</si>
  <si>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</si>
  <si>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①　前月繰越</t>
    <rPh sb="2" eb="4">
      <t>ゼンゲツ</t>
    </rPh>
    <rPh sb="4" eb="6">
      <t>クリコシ</t>
    </rPh>
    <phoneticPr fontId="3"/>
  </si>
  <si>
    <t>経常収支</t>
    <rPh sb="0" eb="2">
      <t>ケイジョウ</t>
    </rPh>
    <rPh sb="2" eb="4">
      <t>シュウシ</t>
    </rPh>
    <phoneticPr fontId="3"/>
  </si>
  <si>
    <t>収入</t>
    <rPh sb="0" eb="2">
      <t>シュウニュウ</t>
    </rPh>
    <phoneticPr fontId="3"/>
  </si>
  <si>
    <t>現金売上</t>
    <rPh sb="0" eb="2">
      <t>ゲンキン</t>
    </rPh>
    <rPh sb="2" eb="4">
      <t>ウリアゲ</t>
    </rPh>
    <phoneticPr fontId="3"/>
  </si>
  <si>
    <t>売掛金の回収</t>
    <rPh sb="0" eb="2">
      <t>ウリカケ</t>
    </rPh>
    <rPh sb="2" eb="3">
      <t>キン</t>
    </rPh>
    <rPh sb="4" eb="6">
      <t>カイシュウ</t>
    </rPh>
    <phoneticPr fontId="3"/>
  </si>
  <si>
    <t>受取手形の期日入金</t>
    <rPh sb="0" eb="2">
      <t>ウケトリ</t>
    </rPh>
    <rPh sb="2" eb="4">
      <t>テガタ</t>
    </rPh>
    <rPh sb="5" eb="7">
      <t>キジツ</t>
    </rPh>
    <rPh sb="7" eb="9">
      <t>ニュウキン</t>
    </rPh>
    <phoneticPr fontId="3"/>
  </si>
  <si>
    <t>その他の入金</t>
    <rPh sb="2" eb="3">
      <t>タ</t>
    </rPh>
    <rPh sb="4" eb="6">
      <t>ニュウキン</t>
    </rPh>
    <phoneticPr fontId="3"/>
  </si>
  <si>
    <t>②　経常収入合計</t>
    <rPh sb="2" eb="4">
      <t>ケイジョウ</t>
    </rPh>
    <rPh sb="4" eb="6">
      <t>シュウニュウ</t>
    </rPh>
    <rPh sb="6" eb="8">
      <t>ゴウケイ</t>
    </rPh>
    <phoneticPr fontId="3"/>
  </si>
  <si>
    <t>支出</t>
    <rPh sb="0" eb="2">
      <t>シシュツ</t>
    </rPh>
    <phoneticPr fontId="3"/>
  </si>
  <si>
    <t>現金仕入</t>
    <rPh sb="0" eb="2">
      <t>ゲンキン</t>
    </rPh>
    <rPh sb="2" eb="4">
      <t>シイレ</t>
    </rPh>
    <phoneticPr fontId="3"/>
  </si>
  <si>
    <t>買掛金の支払</t>
    <rPh sb="0" eb="3">
      <t>カイカケキン</t>
    </rPh>
    <rPh sb="4" eb="6">
      <t>シハラ</t>
    </rPh>
    <phoneticPr fontId="3"/>
  </si>
  <si>
    <t>支払手形の期日決済</t>
    <rPh sb="0" eb="2">
      <t>シハライ</t>
    </rPh>
    <rPh sb="2" eb="4">
      <t>テガタ</t>
    </rPh>
    <rPh sb="5" eb="7">
      <t>キジツ</t>
    </rPh>
    <rPh sb="7" eb="9">
      <t>ケッサイ</t>
    </rPh>
    <phoneticPr fontId="3"/>
  </si>
  <si>
    <t>人件費の支払</t>
    <rPh sb="0" eb="3">
      <t>ジンケンヒ</t>
    </rPh>
    <rPh sb="4" eb="6">
      <t>シハライ</t>
    </rPh>
    <phoneticPr fontId="3"/>
  </si>
  <si>
    <t>その他の支払</t>
    <rPh sb="2" eb="3">
      <t>タ</t>
    </rPh>
    <rPh sb="4" eb="6">
      <t>シハライ</t>
    </rPh>
    <phoneticPr fontId="3"/>
  </si>
  <si>
    <t>③　経常支出合計</t>
    <rPh sb="2" eb="4">
      <t>ケイジョウ</t>
    </rPh>
    <rPh sb="4" eb="6">
      <t>シシュツ</t>
    </rPh>
    <rPh sb="6" eb="8">
      <t>ゴウケイ</t>
    </rPh>
    <phoneticPr fontId="3"/>
  </si>
  <si>
    <t>④　経常収支差額　②-③</t>
    <rPh sb="2" eb="4">
      <t>ケイジョウ</t>
    </rPh>
    <rPh sb="4" eb="6">
      <t>シュウシ</t>
    </rPh>
    <rPh sb="6" eb="8">
      <t>サガク</t>
    </rPh>
    <phoneticPr fontId="3"/>
  </si>
  <si>
    <t>固定資産等売却収入</t>
    <rPh sb="0" eb="2">
      <t>コテイ</t>
    </rPh>
    <rPh sb="2" eb="4">
      <t>シサン</t>
    </rPh>
    <rPh sb="4" eb="5">
      <t>トウ</t>
    </rPh>
    <rPh sb="5" eb="7">
      <t>バイキャク</t>
    </rPh>
    <rPh sb="7" eb="9">
      <t>シュウニュウ</t>
    </rPh>
    <phoneticPr fontId="3"/>
  </si>
  <si>
    <t>固定資産等購入支払</t>
    <rPh sb="0" eb="2">
      <t>コテイ</t>
    </rPh>
    <rPh sb="2" eb="4">
      <t>シサン</t>
    </rPh>
    <rPh sb="4" eb="5">
      <t>トウ</t>
    </rPh>
    <rPh sb="5" eb="7">
      <t>コウニュウ</t>
    </rPh>
    <rPh sb="7" eb="9">
      <t>シハライ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</si>
  <si>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</si>
  <si>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短期借入収入合計</t>
    <rPh sb="0" eb="2">
      <t>タンキ</t>
    </rPh>
    <rPh sb="2" eb="4">
      <t>カリイレ</t>
    </rPh>
    <rPh sb="4" eb="6">
      <t>シュウニュウ</t>
    </rPh>
    <rPh sb="6" eb="8">
      <t>ゴウケイ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</si>
  <si>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</si>
  <si>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長期借入収入合計</t>
    <rPh sb="0" eb="2">
      <t>チョウキ</t>
    </rPh>
    <rPh sb="2" eb="4">
      <t>カリイレ</t>
    </rPh>
    <rPh sb="4" eb="6">
      <t>シュウニュウ</t>
    </rPh>
    <rPh sb="6" eb="8">
      <t>ゴウケイ</t>
    </rPh>
    <phoneticPr fontId="3"/>
  </si>
  <si>
    <t>その他財務収入</t>
    <rPh sb="2" eb="3">
      <t>タ</t>
    </rPh>
    <rPh sb="3" eb="5">
      <t>ザイム</t>
    </rPh>
    <rPh sb="5" eb="7">
      <t>シュウニュウ</t>
    </rPh>
    <phoneticPr fontId="3"/>
  </si>
  <si>
    <t>短期借入支出合計</t>
    <rPh sb="0" eb="2">
      <t>タンキ</t>
    </rPh>
    <rPh sb="2" eb="4">
      <t>カリイレ</t>
    </rPh>
    <rPh sb="4" eb="6">
      <t>シシュツ</t>
    </rPh>
    <rPh sb="6" eb="8">
      <t>ゴウケイ</t>
    </rPh>
    <phoneticPr fontId="3"/>
  </si>
  <si>
    <t>長期借入支出合計</t>
    <rPh sb="0" eb="2">
      <t>チョウキ</t>
    </rPh>
    <rPh sb="2" eb="4">
      <t>カリイレ</t>
    </rPh>
    <rPh sb="4" eb="6">
      <t>シシュツ</t>
    </rPh>
    <rPh sb="6" eb="8">
      <t>ゴウケイ</t>
    </rPh>
    <phoneticPr fontId="3"/>
  </si>
  <si>
    <t>その他財務支出</t>
    <rPh sb="2" eb="3">
      <t>タ</t>
    </rPh>
    <rPh sb="3" eb="5">
      <t>ザイム</t>
    </rPh>
    <rPh sb="5" eb="7">
      <t>シシュツ</t>
    </rPh>
    <phoneticPr fontId="3"/>
  </si>
  <si>
    <t>実績＋計画</t>
    <rPh sb="0" eb="2">
      <t>ジッセキ</t>
    </rPh>
    <rPh sb="3" eb="5">
      <t>ケイカク</t>
    </rPh>
    <phoneticPr fontId="3"/>
  </si>
  <si>
    <t>消費税の支払</t>
    <rPh sb="0" eb="3">
      <t>ショウヒゼイ</t>
    </rPh>
    <rPh sb="4" eb="6">
      <t>シハライ</t>
    </rPh>
    <phoneticPr fontId="1"/>
  </si>
  <si>
    <t>法人税等の支払</t>
    <rPh sb="0" eb="3">
      <t>ホウジンゼイ</t>
    </rPh>
    <rPh sb="3" eb="4">
      <t>トウ</t>
    </rPh>
    <rPh sb="5" eb="7">
      <t>シハラ</t>
    </rPh>
    <phoneticPr fontId="3"/>
  </si>
  <si>
    <t>検算</t>
    <rPh sb="0" eb="2">
      <t>ケンザン</t>
    </rPh>
    <phoneticPr fontId="1"/>
  </si>
  <si>
    <t>売上計画</t>
    <rPh sb="0" eb="2">
      <t>ウリアゲ</t>
    </rPh>
    <rPh sb="2" eb="4">
      <t>ケイカク</t>
    </rPh>
    <phoneticPr fontId="3"/>
  </si>
  <si>
    <t>銀行名</t>
    <rPh sb="0" eb="3">
      <t>ギンコウメイ</t>
    </rPh>
    <phoneticPr fontId="3"/>
  </si>
  <si>
    <t>取扱番号</t>
  </si>
  <si>
    <t>年間利息額</t>
    <rPh sb="0" eb="2">
      <t>ネンカン</t>
    </rPh>
    <rPh sb="2" eb="4">
      <t>リソク</t>
    </rPh>
    <rPh sb="4" eb="5">
      <t>ガク</t>
    </rPh>
    <phoneticPr fontId="3"/>
  </si>
  <si>
    <t>最終残高</t>
    <rPh sb="0" eb="2">
      <t>サイシュウ</t>
    </rPh>
    <rPh sb="2" eb="4">
      <t>ザンダカ</t>
    </rPh>
    <phoneticPr fontId="3"/>
  </si>
  <si>
    <t>元金返済</t>
    <rPh sb="0" eb="2">
      <t>ガンキン</t>
    </rPh>
    <rPh sb="2" eb="4">
      <t>ヘンサイ</t>
    </rPh>
    <phoneticPr fontId="3"/>
  </si>
  <si>
    <t>利息</t>
    <rPh sb="0" eb="2">
      <t>リソク</t>
    </rPh>
    <phoneticPr fontId="3"/>
  </si>
  <si>
    <t>元金残高</t>
    <rPh sb="0" eb="2">
      <t>ガンキン</t>
    </rPh>
    <rPh sb="2" eb="4">
      <t>ザンダカ</t>
    </rPh>
    <phoneticPr fontId="3"/>
  </si>
  <si>
    <t>長期借入金合計</t>
    <rPh sb="0" eb="5">
      <t>チョウキカリイレキン</t>
    </rPh>
    <rPh sb="5" eb="7">
      <t>ゴウケイ</t>
    </rPh>
    <phoneticPr fontId="3"/>
  </si>
  <si>
    <t>入金月</t>
    <rPh sb="0" eb="2">
      <t>ニュウキン</t>
    </rPh>
    <rPh sb="2" eb="3">
      <t>ツキ</t>
    </rPh>
    <phoneticPr fontId="3"/>
  </si>
  <si>
    <t>現金入金</t>
    <rPh sb="0" eb="2">
      <t>ゲンキン</t>
    </rPh>
    <rPh sb="2" eb="4">
      <t>ニュウキン</t>
    </rPh>
    <phoneticPr fontId="1"/>
  </si>
  <si>
    <t>売掛金回収</t>
    <rPh sb="0" eb="2">
      <t>ウリカケ</t>
    </rPh>
    <rPh sb="2" eb="3">
      <t>キン</t>
    </rPh>
    <rPh sb="3" eb="5">
      <t>カイシュウ</t>
    </rPh>
    <phoneticPr fontId="1"/>
  </si>
  <si>
    <t>受取手形入金</t>
    <rPh sb="0" eb="2">
      <t>ウケトリ</t>
    </rPh>
    <rPh sb="2" eb="4">
      <t>テガタ</t>
    </rPh>
    <rPh sb="4" eb="6">
      <t>ニュウキン</t>
    </rPh>
    <phoneticPr fontId="1"/>
  </si>
  <si>
    <t>回収方法</t>
    <rPh sb="0" eb="2">
      <t>カイシュウ</t>
    </rPh>
    <rPh sb="2" eb="4">
      <t>ホウホウ</t>
    </rPh>
    <phoneticPr fontId="1"/>
  </si>
  <si>
    <t>現金入金計</t>
    <rPh sb="0" eb="2">
      <t>ゲンキン</t>
    </rPh>
    <rPh sb="2" eb="4">
      <t>ニュウキン</t>
    </rPh>
    <rPh sb="4" eb="5">
      <t>ケイ</t>
    </rPh>
    <phoneticPr fontId="1"/>
  </si>
  <si>
    <t>売掛金回収計</t>
    <rPh sb="0" eb="2">
      <t>ウリカケ</t>
    </rPh>
    <rPh sb="2" eb="3">
      <t>キン</t>
    </rPh>
    <rPh sb="3" eb="5">
      <t>カイシュウ</t>
    </rPh>
    <rPh sb="5" eb="6">
      <t>ケイ</t>
    </rPh>
    <phoneticPr fontId="1"/>
  </si>
  <si>
    <t>受取手形入金計</t>
    <rPh sb="0" eb="2">
      <t>ウケトリ</t>
    </rPh>
    <rPh sb="2" eb="4">
      <t>テガタ</t>
    </rPh>
    <rPh sb="4" eb="6">
      <t>ニュウキン</t>
    </rPh>
    <rPh sb="6" eb="7">
      <t>ケイ</t>
    </rPh>
    <phoneticPr fontId="1"/>
  </si>
  <si>
    <t xml:space="preserve">売掛金等入金計画表 </t>
    <rPh sb="0" eb="2">
      <t>ウリカケ</t>
    </rPh>
    <rPh sb="2" eb="3">
      <t>キン</t>
    </rPh>
    <rPh sb="3" eb="4">
      <t>トウ</t>
    </rPh>
    <rPh sb="4" eb="6">
      <t>ニュウキン</t>
    </rPh>
    <rPh sb="6" eb="8">
      <t>ケイカク</t>
    </rPh>
    <rPh sb="8" eb="9">
      <t>ヒョウ</t>
    </rPh>
    <phoneticPr fontId="3"/>
  </si>
  <si>
    <t>仕入計画</t>
    <rPh sb="0" eb="2">
      <t>シイレ</t>
    </rPh>
    <rPh sb="2" eb="4">
      <t>ケイカク</t>
    </rPh>
    <phoneticPr fontId="3"/>
  </si>
  <si>
    <t xml:space="preserve">買掛金等支出計画表 </t>
    <rPh sb="0" eb="2">
      <t>カイカケ</t>
    </rPh>
    <rPh sb="2" eb="3">
      <t>キン</t>
    </rPh>
    <rPh sb="3" eb="4">
      <t>トウ</t>
    </rPh>
    <rPh sb="4" eb="6">
      <t>シシュツ</t>
    </rPh>
    <rPh sb="6" eb="8">
      <t>ケイカク</t>
    </rPh>
    <rPh sb="8" eb="9">
      <t>ヒョウ</t>
    </rPh>
    <phoneticPr fontId="3"/>
  </si>
  <si>
    <t>支出月</t>
    <rPh sb="0" eb="2">
      <t>シシュツ</t>
    </rPh>
    <rPh sb="2" eb="3">
      <t>ツキ</t>
    </rPh>
    <phoneticPr fontId="3"/>
  </si>
  <si>
    <t>現金仕入</t>
    <rPh sb="0" eb="2">
      <t>ゲンキン</t>
    </rPh>
    <rPh sb="2" eb="4">
      <t>シイレ</t>
    </rPh>
    <phoneticPr fontId="1"/>
  </si>
  <si>
    <t>買掛金支払</t>
    <rPh sb="0" eb="3">
      <t>カイカケキン</t>
    </rPh>
    <rPh sb="3" eb="5">
      <t>シハライ</t>
    </rPh>
    <phoneticPr fontId="1"/>
  </si>
  <si>
    <t>支払手形決済</t>
    <rPh sb="0" eb="2">
      <t>シハライ</t>
    </rPh>
    <rPh sb="2" eb="4">
      <t>テガタ</t>
    </rPh>
    <rPh sb="4" eb="6">
      <t>ケッサイ</t>
    </rPh>
    <phoneticPr fontId="1"/>
  </si>
  <si>
    <t>現金仕入計</t>
    <rPh sb="0" eb="2">
      <t>ゲンキン</t>
    </rPh>
    <rPh sb="2" eb="4">
      <t>シイレ</t>
    </rPh>
    <rPh sb="4" eb="5">
      <t>ケイ</t>
    </rPh>
    <phoneticPr fontId="1"/>
  </si>
  <si>
    <t>買掛金支払計</t>
    <rPh sb="0" eb="3">
      <t>カイカケキン</t>
    </rPh>
    <rPh sb="3" eb="5">
      <t>シハライ</t>
    </rPh>
    <rPh sb="5" eb="6">
      <t>ケイ</t>
    </rPh>
    <phoneticPr fontId="1"/>
  </si>
  <si>
    <t>支払手形決済計</t>
    <rPh sb="0" eb="2">
      <t>シハライ</t>
    </rPh>
    <rPh sb="2" eb="4">
      <t>テガタ</t>
    </rPh>
    <rPh sb="4" eb="6">
      <t>ケッサイ</t>
    </rPh>
    <rPh sb="6" eb="7">
      <t>ケイ</t>
    </rPh>
    <phoneticPr fontId="1"/>
  </si>
  <si>
    <t>支払方法</t>
    <rPh sb="0" eb="2">
      <t>シハライ</t>
    </rPh>
    <rPh sb="2" eb="4">
      <t>ホウホウ</t>
    </rPh>
    <phoneticPr fontId="1"/>
  </si>
  <si>
    <t>売上高</t>
    <rPh sb="0" eb="2">
      <t>ウリアゲ</t>
    </rPh>
    <rPh sb="2" eb="3">
      <t>ダカ</t>
    </rPh>
    <phoneticPr fontId="3"/>
  </si>
  <si>
    <t>売上総利益</t>
    <rPh sb="0" eb="2">
      <t>ウリアゲ</t>
    </rPh>
    <rPh sb="2" eb="5">
      <t>ソウリエキ</t>
    </rPh>
    <phoneticPr fontId="3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</si>
  <si>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3"/>
  </si>
  <si>
    <t xml:space="preserve"> （うち人件費）</t>
    <rPh sb="4" eb="7">
      <t>ジンケンヒ</t>
    </rPh>
    <phoneticPr fontId="3"/>
  </si>
  <si>
    <t xml:space="preserve"> （うち減価償却）</t>
    <rPh sb="4" eb="6">
      <t>ゲンカ</t>
    </rPh>
    <rPh sb="6" eb="8">
      <t>ショウキャク</t>
    </rPh>
    <phoneticPr fontId="3"/>
  </si>
  <si>
    <t xml:space="preserve"> （うちその他経費）</t>
    <rPh sb="6" eb="7">
      <t>タ</t>
    </rPh>
    <rPh sb="7" eb="9">
      <t>ケイヒ</t>
    </rPh>
    <phoneticPr fontId="3"/>
  </si>
  <si>
    <t>営業利益</t>
    <rPh sb="0" eb="2">
      <t>エイギョウ</t>
    </rPh>
    <rPh sb="2" eb="4">
      <t>リエキ</t>
    </rPh>
    <phoneticPr fontId="3"/>
  </si>
  <si>
    <t>営業外収益</t>
    <rPh sb="0" eb="3">
      <t>エイギョウガイ</t>
    </rPh>
    <rPh sb="3" eb="5">
      <t>シュウエキ</t>
    </rPh>
    <phoneticPr fontId="3"/>
  </si>
  <si>
    <t xml:space="preserve"> （うち雑収入）</t>
    <rPh sb="4" eb="7">
      <t>ザツシュウニュウ</t>
    </rPh>
    <phoneticPr fontId="3"/>
  </si>
  <si>
    <t>営業外費用</t>
    <rPh sb="0" eb="3">
      <t>エイギョウガイ</t>
    </rPh>
    <rPh sb="3" eb="5">
      <t>ヒヨウ</t>
    </rPh>
    <phoneticPr fontId="3"/>
  </si>
  <si>
    <t>経常利益</t>
    <rPh sb="0" eb="2">
      <t>ケイジョウ</t>
    </rPh>
    <rPh sb="2" eb="4">
      <t>リエキ</t>
    </rPh>
    <phoneticPr fontId="3"/>
  </si>
  <si>
    <t>収支計画（税込へ）　　≪　変換用　≫</t>
    <rPh sb="0" eb="2">
      <t>シュウシ</t>
    </rPh>
    <rPh sb="2" eb="4">
      <t>ケイカク</t>
    </rPh>
    <rPh sb="5" eb="7">
      <t>ゼイコミ</t>
    </rPh>
    <rPh sb="13" eb="16">
      <t>ヘンカンヨウ</t>
    </rPh>
    <phoneticPr fontId="3"/>
  </si>
  <si>
    <t xml:space="preserve">その他経費支出計画表 </t>
    <rPh sb="2" eb="3">
      <t>タ</t>
    </rPh>
    <rPh sb="3" eb="5">
      <t>ケイヒ</t>
    </rPh>
    <rPh sb="5" eb="7">
      <t>シシュツ</t>
    </rPh>
    <rPh sb="7" eb="9">
      <t>ケイカク</t>
    </rPh>
    <rPh sb="9" eb="10">
      <t>ヒョウ</t>
    </rPh>
    <phoneticPr fontId="3"/>
  </si>
  <si>
    <t>※期間中の新規借入予定もシミュレーションする。</t>
    <rPh sb="1" eb="4">
      <t>キカンチュウ</t>
    </rPh>
    <rPh sb="5" eb="7">
      <t>シンキ</t>
    </rPh>
    <rPh sb="7" eb="9">
      <t>カリイレ</t>
    </rPh>
    <rPh sb="9" eb="11">
      <t>ヨテイ</t>
    </rPh>
    <phoneticPr fontId="1"/>
  </si>
  <si>
    <t>製品製造原価</t>
    <rPh sb="0" eb="2">
      <t>セイヒン</t>
    </rPh>
    <rPh sb="2" eb="4">
      <t>セイゾウ</t>
    </rPh>
    <rPh sb="4" eb="6">
      <t>ゲンカ</t>
    </rPh>
    <phoneticPr fontId="1"/>
  </si>
  <si>
    <t>労務費</t>
    <rPh sb="0" eb="3">
      <t>ロウムヒ</t>
    </rPh>
    <phoneticPr fontId="1"/>
  </si>
  <si>
    <t xml:space="preserve"> （うち減価償却）</t>
    <phoneticPr fontId="1"/>
  </si>
  <si>
    <t>営業外損益</t>
    <rPh sb="0" eb="3">
      <t>エイギョウガイ</t>
    </rPh>
    <rPh sb="3" eb="5">
      <t>ソンエキ</t>
    </rPh>
    <phoneticPr fontId="1"/>
  </si>
  <si>
    <t>売上原価（棚卸増減含む）</t>
    <rPh sb="0" eb="2">
      <t>ウリアゲ</t>
    </rPh>
    <rPh sb="2" eb="4">
      <t>ゲンカ</t>
    </rPh>
    <phoneticPr fontId="3"/>
  </si>
  <si>
    <t>⑤　財務収入合計</t>
    <rPh sb="2" eb="4">
      <t>ザイム</t>
    </rPh>
    <rPh sb="4" eb="6">
      <t>シュウニュウ</t>
    </rPh>
    <rPh sb="6" eb="8">
      <t>ゴウケイ</t>
    </rPh>
    <phoneticPr fontId="3"/>
  </si>
  <si>
    <t>⑥　財務支出合計</t>
    <rPh sb="2" eb="4">
      <t>ザイム</t>
    </rPh>
    <rPh sb="4" eb="6">
      <t>シシュツ</t>
    </rPh>
    <rPh sb="6" eb="8">
      <t>ゴウケイ</t>
    </rPh>
    <phoneticPr fontId="3"/>
  </si>
  <si>
    <t>⑧　総合収支差額　④+⑦</t>
    <rPh sb="2" eb="4">
      <t>ソウゴウ</t>
    </rPh>
    <rPh sb="4" eb="6">
      <t>シュウシ</t>
    </rPh>
    <rPh sb="6" eb="8">
      <t>サガク</t>
    </rPh>
    <phoneticPr fontId="3"/>
  </si>
  <si>
    <t>翌月①　翌月繰越金　①+⑨</t>
    <rPh sb="0" eb="2">
      <t>ヨクゲツ</t>
    </rPh>
    <rPh sb="4" eb="6">
      <t>ヨクゲツ</t>
    </rPh>
    <rPh sb="6" eb="8">
      <t>クリコシ</t>
    </rPh>
    <rPh sb="8" eb="9">
      <t>キン</t>
    </rPh>
    <phoneticPr fontId="3"/>
  </si>
  <si>
    <t>労務費の支払</t>
    <rPh sb="0" eb="3">
      <t>ロウムヒ</t>
    </rPh>
    <rPh sb="4" eb="6">
      <t>シハライ</t>
    </rPh>
    <phoneticPr fontId="1"/>
  </si>
  <si>
    <t>製造経費の支払</t>
    <rPh sb="0" eb="2">
      <t>セイゾウ</t>
    </rPh>
    <rPh sb="2" eb="4">
      <t>ケイヒ</t>
    </rPh>
    <rPh sb="5" eb="7">
      <t>シハライ</t>
    </rPh>
    <phoneticPr fontId="1"/>
  </si>
  <si>
    <t>財務・投資収入</t>
    <rPh sb="0" eb="2">
      <t>ザイム</t>
    </rPh>
    <rPh sb="3" eb="5">
      <t>トウシ</t>
    </rPh>
    <rPh sb="5" eb="7">
      <t>シュウニュウ</t>
    </rPh>
    <phoneticPr fontId="3"/>
  </si>
  <si>
    <t>財務・投資支出</t>
    <rPh sb="0" eb="2">
      <t>ザイム</t>
    </rPh>
    <rPh sb="3" eb="5">
      <t>トウシ</t>
    </rPh>
    <rPh sb="5" eb="7">
      <t>シシュツ</t>
    </rPh>
    <phoneticPr fontId="3"/>
  </si>
  <si>
    <t>⑦　財務・投資収支差額　⑤-⑥</t>
    <rPh sb="2" eb="4">
      <t>ザイム</t>
    </rPh>
    <rPh sb="5" eb="7">
      <t>トウシ</t>
    </rPh>
    <rPh sb="7" eb="9">
      <t>シュウシ</t>
    </rPh>
    <rPh sb="9" eb="11">
      <t>サガク</t>
    </rPh>
    <phoneticPr fontId="3"/>
  </si>
  <si>
    <t>実績入力した月</t>
    <rPh sb="0" eb="2">
      <t>ジッセキ</t>
    </rPh>
    <rPh sb="2" eb="4">
      <t>ニュウリョク</t>
    </rPh>
    <rPh sb="6" eb="7">
      <t>ツキ</t>
    </rPh>
    <phoneticPr fontId="1"/>
  </si>
  <si>
    <t>割引手形</t>
    <rPh sb="0" eb="2">
      <t>ワリビキ</t>
    </rPh>
    <rPh sb="2" eb="4">
      <t>テガタ</t>
    </rPh>
    <phoneticPr fontId="3"/>
  </si>
  <si>
    <t>割引手形</t>
    <rPh sb="0" eb="2">
      <t>ワリビキ</t>
    </rPh>
    <rPh sb="2" eb="4">
      <t>テガタ</t>
    </rPh>
    <phoneticPr fontId="1"/>
  </si>
  <si>
    <t>割引手形計</t>
    <rPh sb="0" eb="2">
      <t>ワリビキ</t>
    </rPh>
    <rPh sb="2" eb="4">
      <t>テガタ</t>
    </rPh>
    <rPh sb="4" eb="5">
      <t>ケイ</t>
    </rPh>
    <phoneticPr fontId="1"/>
  </si>
  <si>
    <t>受取手形（当月増加分）</t>
    <rPh sb="0" eb="2">
      <t>ウケトリ</t>
    </rPh>
    <rPh sb="2" eb="4">
      <t>テガタ</t>
    </rPh>
    <rPh sb="5" eb="7">
      <t>トウゲツ</t>
    </rPh>
    <rPh sb="7" eb="10">
      <t>ゾウカブン</t>
    </rPh>
    <phoneticPr fontId="1"/>
  </si>
  <si>
    <t>受取手形残高</t>
    <rPh sb="0" eb="2">
      <t>ウケトリ</t>
    </rPh>
    <rPh sb="2" eb="4">
      <t>テガタ</t>
    </rPh>
    <rPh sb="4" eb="5">
      <t>ザン</t>
    </rPh>
    <rPh sb="5" eb="6">
      <t>ダカ</t>
    </rPh>
    <phoneticPr fontId="1"/>
  </si>
  <si>
    <t>支払手形（当月増加分）</t>
    <rPh sb="0" eb="2">
      <t>シハライ</t>
    </rPh>
    <rPh sb="2" eb="4">
      <t>テガタ</t>
    </rPh>
    <rPh sb="5" eb="7">
      <t>トウゲツ</t>
    </rPh>
    <rPh sb="7" eb="10">
      <t>ゾウカブン</t>
    </rPh>
    <phoneticPr fontId="1"/>
  </si>
  <si>
    <t>支払手形残高</t>
    <rPh sb="0" eb="2">
      <t>シハライ</t>
    </rPh>
    <rPh sb="2" eb="4">
      <t>テガタ</t>
    </rPh>
    <rPh sb="4" eb="5">
      <t>ザン</t>
    </rPh>
    <rPh sb="5" eb="6">
      <t>ダカ</t>
    </rPh>
    <phoneticPr fontId="1"/>
  </si>
  <si>
    <t>Ｂ銀行</t>
    <rPh sb="1" eb="3">
      <t>ギンコウ</t>
    </rPh>
    <phoneticPr fontId="3"/>
  </si>
  <si>
    <t>Ｃ銀行</t>
    <rPh sb="1" eb="3">
      <t>ギンコウ</t>
    </rPh>
    <phoneticPr fontId="3"/>
  </si>
  <si>
    <t>Ｄ銀行</t>
    <rPh sb="1" eb="3">
      <t>ギンコウ</t>
    </rPh>
    <phoneticPr fontId="3"/>
  </si>
  <si>
    <t>Ｅ銀行</t>
    <rPh sb="1" eb="3">
      <t>ギンコウ</t>
    </rPh>
    <phoneticPr fontId="3"/>
  </si>
  <si>
    <t>※税込に変換する。（利益の数値は違うものとなるため、各利益は外す。）</t>
    <rPh sb="1" eb="3">
      <t>ゼイコミ</t>
    </rPh>
    <rPh sb="4" eb="6">
      <t>ヘンカン</t>
    </rPh>
    <rPh sb="10" eb="12">
      <t>リエキ</t>
    </rPh>
    <rPh sb="13" eb="15">
      <t>スウチ</t>
    </rPh>
    <rPh sb="16" eb="17">
      <t>チガ</t>
    </rPh>
    <rPh sb="26" eb="27">
      <t>カク</t>
    </rPh>
    <rPh sb="27" eb="28">
      <t>リ</t>
    </rPh>
    <rPh sb="28" eb="29">
      <t>エキ</t>
    </rPh>
    <rPh sb="30" eb="31">
      <t>ハズ</t>
    </rPh>
    <phoneticPr fontId="3"/>
  </si>
  <si>
    <t>開始月</t>
    <rPh sb="0" eb="2">
      <t>カイシ</t>
    </rPh>
    <rPh sb="2" eb="3">
      <t>ツキ</t>
    </rPh>
    <phoneticPr fontId="1"/>
  </si>
  <si>
    <t>事業所名</t>
    <rPh sb="0" eb="3">
      <t>ジギョウショ</t>
    </rPh>
    <rPh sb="3" eb="4">
      <t>メイ</t>
    </rPh>
    <phoneticPr fontId="1"/>
  </si>
  <si>
    <t>現金入金割合</t>
    <rPh sb="0" eb="2">
      <t>ゲンキン</t>
    </rPh>
    <rPh sb="2" eb="4">
      <t>ニュウキン</t>
    </rPh>
    <rPh sb="4" eb="6">
      <t>ワリアイ</t>
    </rPh>
    <phoneticPr fontId="1"/>
  </si>
  <si>
    <t>％</t>
    <phoneticPr fontId="1"/>
  </si>
  <si>
    <t>平均売掛金回収期間</t>
    <rPh sb="0" eb="2">
      <t>ヘイキン</t>
    </rPh>
    <rPh sb="2" eb="4">
      <t>ウリカケ</t>
    </rPh>
    <rPh sb="4" eb="5">
      <t>キン</t>
    </rPh>
    <rPh sb="5" eb="7">
      <t>カイシュウ</t>
    </rPh>
    <rPh sb="7" eb="9">
      <t>キカン</t>
    </rPh>
    <phoneticPr fontId="1"/>
  </si>
  <si>
    <t>ヶ月</t>
    <rPh sb="1" eb="2">
      <t>ゲツ</t>
    </rPh>
    <phoneticPr fontId="1"/>
  </si>
  <si>
    <t>売掛金の受取手形回収割合</t>
    <rPh sb="0" eb="2">
      <t>ウリカケ</t>
    </rPh>
    <rPh sb="2" eb="3">
      <t>キン</t>
    </rPh>
    <rPh sb="4" eb="6">
      <t>ウケトリ</t>
    </rPh>
    <rPh sb="6" eb="8">
      <t>テガタ</t>
    </rPh>
    <rPh sb="8" eb="10">
      <t>カイシュウ</t>
    </rPh>
    <rPh sb="10" eb="12">
      <t>ワリアイ</t>
    </rPh>
    <phoneticPr fontId="1"/>
  </si>
  <si>
    <t>％</t>
    <phoneticPr fontId="1"/>
  </si>
  <si>
    <t>受取手形の平均期日</t>
    <rPh sb="0" eb="2">
      <t>ウケトリ</t>
    </rPh>
    <rPh sb="2" eb="4">
      <t>テガタ</t>
    </rPh>
    <rPh sb="5" eb="7">
      <t>ヘイキン</t>
    </rPh>
    <rPh sb="7" eb="9">
      <t>キジツ</t>
    </rPh>
    <phoneticPr fontId="1"/>
  </si>
  <si>
    <t>現金仕入割合</t>
    <rPh sb="0" eb="2">
      <t>ゲンキン</t>
    </rPh>
    <rPh sb="2" eb="4">
      <t>シイレ</t>
    </rPh>
    <rPh sb="4" eb="6">
      <t>ワリアイ</t>
    </rPh>
    <phoneticPr fontId="1"/>
  </si>
  <si>
    <t>平均買掛金支払期間</t>
    <rPh sb="0" eb="2">
      <t>ヘイキン</t>
    </rPh>
    <rPh sb="2" eb="4">
      <t>カイカケ</t>
    </rPh>
    <rPh sb="4" eb="5">
      <t>キン</t>
    </rPh>
    <rPh sb="5" eb="7">
      <t>シハライ</t>
    </rPh>
    <rPh sb="7" eb="9">
      <t>キカン</t>
    </rPh>
    <phoneticPr fontId="1"/>
  </si>
  <si>
    <t>買掛金の支払手形決済割合</t>
    <rPh sb="0" eb="3">
      <t>カイカケキン</t>
    </rPh>
    <rPh sb="2" eb="3">
      <t>キン</t>
    </rPh>
    <rPh sb="4" eb="6">
      <t>シハラ</t>
    </rPh>
    <rPh sb="6" eb="8">
      <t>テガタ</t>
    </rPh>
    <rPh sb="8" eb="10">
      <t>ケッサイ</t>
    </rPh>
    <rPh sb="10" eb="12">
      <t>ワリアイ</t>
    </rPh>
    <phoneticPr fontId="1"/>
  </si>
  <si>
    <t>支払手形の平均期日</t>
    <rPh sb="0" eb="2">
      <t>シハラ</t>
    </rPh>
    <rPh sb="2" eb="4">
      <t>テガタ</t>
    </rPh>
    <rPh sb="5" eb="7">
      <t>ヘイキン</t>
    </rPh>
    <rPh sb="7" eb="9">
      <t>キジツ</t>
    </rPh>
    <phoneticPr fontId="1"/>
  </si>
  <si>
    <t>年間計</t>
    <rPh sb="0" eb="2">
      <t>ネンカン</t>
    </rPh>
    <rPh sb="2" eb="3">
      <t>ケイ</t>
    </rPh>
    <phoneticPr fontId="3"/>
  </si>
  <si>
    <t>（減価償却費を除く）</t>
    <rPh sb="1" eb="3">
      <t>ゲンカ</t>
    </rPh>
    <rPh sb="3" eb="5">
      <t>ショウキャク</t>
    </rPh>
    <rPh sb="5" eb="6">
      <t>ヒ</t>
    </rPh>
    <rPh sb="7" eb="8">
      <t>ノゾ</t>
    </rPh>
    <phoneticPr fontId="1"/>
  </si>
  <si>
    <t>発生月現金支出割合</t>
    <rPh sb="0" eb="2">
      <t>ハッセイ</t>
    </rPh>
    <rPh sb="2" eb="3">
      <t>ツキ</t>
    </rPh>
    <rPh sb="3" eb="5">
      <t>ゲンキン</t>
    </rPh>
    <rPh sb="5" eb="7">
      <t>シシュツ</t>
    </rPh>
    <rPh sb="7" eb="9">
      <t>ワリアイ</t>
    </rPh>
    <phoneticPr fontId="1"/>
  </si>
  <si>
    <r>
      <t xml:space="preserve">その他経費計画
</t>
    </r>
    <r>
      <rPr>
        <sz val="10"/>
        <color theme="1"/>
        <rFont val="ＭＳ Ｐゴシック"/>
        <family val="3"/>
        <charset val="128"/>
        <scheme val="minor"/>
      </rPr>
      <t>(減価償却費除く）</t>
    </r>
    <rPh sb="2" eb="3">
      <t>タ</t>
    </rPh>
    <rPh sb="3" eb="5">
      <t>ケイヒ</t>
    </rPh>
    <rPh sb="5" eb="7">
      <t>ケイカク</t>
    </rPh>
    <rPh sb="9" eb="14">
      <t>ゲンカショウキャクヒ</t>
    </rPh>
    <rPh sb="14" eb="15">
      <t>ノゾ</t>
    </rPh>
    <phoneticPr fontId="3"/>
  </si>
  <si>
    <t>翌月現金支出割合</t>
    <rPh sb="0" eb="1">
      <t>ヨク</t>
    </rPh>
    <rPh sb="1" eb="2">
      <t>ツキ</t>
    </rPh>
    <rPh sb="2" eb="4">
      <t>ゲンキン</t>
    </rPh>
    <rPh sb="4" eb="6">
      <t>シシュツ</t>
    </rPh>
    <rPh sb="6" eb="8">
      <t>ワリアイ</t>
    </rPh>
    <phoneticPr fontId="1"/>
  </si>
  <si>
    <t>翌々月現金支出割合</t>
    <rPh sb="0" eb="2">
      <t>ヨクヨク</t>
    </rPh>
    <rPh sb="2" eb="3">
      <t>ツキ</t>
    </rPh>
    <rPh sb="3" eb="5">
      <t>ゲンキン</t>
    </rPh>
    <rPh sb="5" eb="7">
      <t>シシュツ</t>
    </rPh>
    <rPh sb="7" eb="9">
      <t>ワリアイ</t>
    </rPh>
    <phoneticPr fontId="1"/>
  </si>
  <si>
    <t xml:space="preserve">製造経費支出計画表 </t>
    <rPh sb="0" eb="2">
      <t>セイゾウ</t>
    </rPh>
    <rPh sb="2" eb="4">
      <t>ケイヒ</t>
    </rPh>
    <rPh sb="4" eb="6">
      <t>シシュツ</t>
    </rPh>
    <rPh sb="6" eb="8">
      <t>ケイカク</t>
    </rPh>
    <rPh sb="8" eb="9">
      <t>ヒョウ</t>
    </rPh>
    <phoneticPr fontId="3"/>
  </si>
  <si>
    <r>
      <t xml:space="preserve">製造経費計画
</t>
    </r>
    <r>
      <rPr>
        <sz val="10"/>
        <color theme="1"/>
        <rFont val="ＭＳ Ｐゴシック"/>
        <family val="3"/>
        <charset val="128"/>
        <scheme val="minor"/>
      </rPr>
      <t>(減価償却費除く）</t>
    </r>
    <rPh sb="0" eb="2">
      <t>セイゾウ</t>
    </rPh>
    <rPh sb="2" eb="4">
      <t>ケイヒ</t>
    </rPh>
    <rPh sb="4" eb="6">
      <t>ケイカク</t>
    </rPh>
    <rPh sb="8" eb="13">
      <t>ゲンカショウキャクヒ</t>
    </rPh>
    <rPh sb="13" eb="14">
      <t>ノゾ</t>
    </rPh>
    <phoneticPr fontId="3"/>
  </si>
  <si>
    <t>その他経費の支払</t>
    <rPh sb="2" eb="3">
      <t>タ</t>
    </rPh>
    <rPh sb="3" eb="5">
      <t>ケイヒ</t>
    </rPh>
    <rPh sb="6" eb="8">
      <t>シハライ</t>
    </rPh>
    <phoneticPr fontId="3"/>
  </si>
  <si>
    <t>新規借入</t>
    <rPh sb="0" eb="2">
      <t>シンキ</t>
    </rPh>
    <rPh sb="2" eb="4">
      <t>カリイレ</t>
    </rPh>
    <phoneticPr fontId="1"/>
  </si>
  <si>
    <t>年間返済額</t>
    <phoneticPr fontId="1"/>
  </si>
  <si>
    <t>新規借入額</t>
    <rPh sb="0" eb="2">
      <t>シンキ</t>
    </rPh>
    <rPh sb="2" eb="4">
      <t>カリイレ</t>
    </rPh>
    <rPh sb="4" eb="5">
      <t>ガク</t>
    </rPh>
    <phoneticPr fontId="1"/>
  </si>
  <si>
    <t>新規借入</t>
    <phoneticPr fontId="1"/>
  </si>
  <si>
    <t>Ｆ銀行</t>
    <rPh sb="1" eb="3">
      <t>ギンコウ</t>
    </rPh>
    <phoneticPr fontId="3"/>
  </si>
  <si>
    <t>長期借入金計画表</t>
    <rPh sb="0" eb="2">
      <t>チョウキ</t>
    </rPh>
    <rPh sb="2" eb="4">
      <t>カリイレ</t>
    </rPh>
    <rPh sb="4" eb="5">
      <t>キン</t>
    </rPh>
    <rPh sb="5" eb="7">
      <t>ケイカク</t>
    </rPh>
    <rPh sb="7" eb="8">
      <t>ヒョウ</t>
    </rPh>
    <phoneticPr fontId="3"/>
  </si>
  <si>
    <t>短期借入金計画表</t>
    <rPh sb="0" eb="2">
      <t>タンキ</t>
    </rPh>
    <rPh sb="2" eb="4">
      <t>カリイレ</t>
    </rPh>
    <rPh sb="4" eb="5">
      <t>キン</t>
    </rPh>
    <rPh sb="5" eb="7">
      <t>ケイカク</t>
    </rPh>
    <rPh sb="7" eb="8">
      <t>ヒョウ</t>
    </rPh>
    <phoneticPr fontId="3"/>
  </si>
  <si>
    <t>借入金返済</t>
  </si>
  <si>
    <t>借入金返済</t>
    <rPh sb="0" eb="2">
      <t>カリイレ</t>
    </rPh>
    <rPh sb="2" eb="3">
      <t>キン</t>
    </rPh>
    <rPh sb="3" eb="5">
      <t>ヘンサイ</t>
    </rPh>
    <phoneticPr fontId="3"/>
  </si>
  <si>
    <t>借入残高</t>
  </si>
  <si>
    <t>借入残高</t>
    <rPh sb="0" eb="2">
      <t>カリイレ</t>
    </rPh>
    <rPh sb="2" eb="4">
      <t>ザンダカ</t>
    </rPh>
    <phoneticPr fontId="3"/>
  </si>
  <si>
    <t>新規借入</t>
  </si>
  <si>
    <t>利息</t>
  </si>
  <si>
    <t>短期借入金合計</t>
    <rPh sb="0" eb="2">
      <t>タンキ</t>
    </rPh>
    <rPh sb="2" eb="4">
      <t>カリイレ</t>
    </rPh>
    <rPh sb="4" eb="5">
      <t>キン</t>
    </rPh>
    <rPh sb="5" eb="7">
      <t>ゴウケイ</t>
    </rPh>
    <phoneticPr fontId="3"/>
  </si>
  <si>
    <t>短Ａ１</t>
    <rPh sb="0" eb="1">
      <t>タン</t>
    </rPh>
    <phoneticPr fontId="1"/>
  </si>
  <si>
    <t>短Ａ２</t>
    <rPh sb="0" eb="1">
      <t>タン</t>
    </rPh>
    <phoneticPr fontId="1"/>
  </si>
  <si>
    <t>短Ａ３</t>
    <rPh sb="0" eb="1">
      <t>タン</t>
    </rPh>
    <phoneticPr fontId="1"/>
  </si>
  <si>
    <t>短Ａ４</t>
    <rPh sb="0" eb="1">
      <t>タン</t>
    </rPh>
    <phoneticPr fontId="1"/>
  </si>
  <si>
    <t>短Ａ５</t>
    <rPh sb="0" eb="1">
      <t>タン</t>
    </rPh>
    <phoneticPr fontId="1"/>
  </si>
  <si>
    <t>短B１</t>
    <rPh sb="0" eb="1">
      <t>タン</t>
    </rPh>
    <phoneticPr fontId="1"/>
  </si>
  <si>
    <t>短B２</t>
    <rPh sb="0" eb="1">
      <t>タン</t>
    </rPh>
    <phoneticPr fontId="1"/>
  </si>
  <si>
    <t>短B３</t>
    <rPh sb="0" eb="1">
      <t>タン</t>
    </rPh>
    <phoneticPr fontId="1"/>
  </si>
  <si>
    <t>短B４</t>
    <rPh sb="0" eb="1">
      <t>タン</t>
    </rPh>
    <phoneticPr fontId="1"/>
  </si>
  <si>
    <t>短B５</t>
    <rPh sb="0" eb="1">
      <t>タン</t>
    </rPh>
    <phoneticPr fontId="1"/>
  </si>
  <si>
    <t>短C１</t>
    <rPh sb="0" eb="1">
      <t>タン</t>
    </rPh>
    <phoneticPr fontId="1"/>
  </si>
  <si>
    <t>短C２</t>
    <rPh sb="0" eb="1">
      <t>タン</t>
    </rPh>
    <phoneticPr fontId="1"/>
  </si>
  <si>
    <t>短C３</t>
    <rPh sb="0" eb="1">
      <t>タン</t>
    </rPh>
    <phoneticPr fontId="1"/>
  </si>
  <si>
    <t>短C４</t>
    <rPh sb="0" eb="1">
      <t>タン</t>
    </rPh>
    <phoneticPr fontId="1"/>
  </si>
  <si>
    <t>短C５</t>
    <rPh sb="0" eb="1">
      <t>タン</t>
    </rPh>
    <phoneticPr fontId="1"/>
  </si>
  <si>
    <t>短D１</t>
    <rPh sb="0" eb="1">
      <t>タン</t>
    </rPh>
    <phoneticPr fontId="1"/>
  </si>
  <si>
    <t>短D２</t>
    <rPh sb="0" eb="1">
      <t>タン</t>
    </rPh>
    <phoneticPr fontId="1"/>
  </si>
  <si>
    <t>短D３</t>
    <rPh sb="0" eb="1">
      <t>タン</t>
    </rPh>
    <phoneticPr fontId="1"/>
  </si>
  <si>
    <t>短D４</t>
    <rPh sb="0" eb="1">
      <t>タン</t>
    </rPh>
    <phoneticPr fontId="1"/>
  </si>
  <si>
    <t>短D５</t>
    <rPh sb="0" eb="1">
      <t>タン</t>
    </rPh>
    <phoneticPr fontId="1"/>
  </si>
  <si>
    <t>短E１</t>
    <rPh sb="0" eb="1">
      <t>タン</t>
    </rPh>
    <phoneticPr fontId="1"/>
  </si>
  <si>
    <t>短E２</t>
    <rPh sb="0" eb="1">
      <t>タン</t>
    </rPh>
    <phoneticPr fontId="1"/>
  </si>
  <si>
    <t>短E３</t>
    <rPh sb="0" eb="1">
      <t>タン</t>
    </rPh>
    <phoneticPr fontId="1"/>
  </si>
  <si>
    <t>短E４</t>
    <rPh sb="0" eb="1">
      <t>タン</t>
    </rPh>
    <phoneticPr fontId="1"/>
  </si>
  <si>
    <t>短E５</t>
    <rPh sb="0" eb="1">
      <t>タン</t>
    </rPh>
    <phoneticPr fontId="1"/>
  </si>
  <si>
    <t>短F１</t>
    <rPh sb="0" eb="1">
      <t>タン</t>
    </rPh>
    <phoneticPr fontId="1"/>
  </si>
  <si>
    <t>短F２</t>
    <rPh sb="0" eb="1">
      <t>タン</t>
    </rPh>
    <phoneticPr fontId="1"/>
  </si>
  <si>
    <t>短F３</t>
    <rPh sb="0" eb="1">
      <t>タン</t>
    </rPh>
    <phoneticPr fontId="1"/>
  </si>
  <si>
    <t>短F４</t>
    <rPh sb="0" eb="1">
      <t>タン</t>
    </rPh>
    <phoneticPr fontId="1"/>
  </si>
  <si>
    <t>短F５</t>
    <rPh sb="0" eb="1">
      <t>タン</t>
    </rPh>
    <phoneticPr fontId="1"/>
  </si>
  <si>
    <t>長Ａ１</t>
    <rPh sb="0" eb="1">
      <t>チョウ</t>
    </rPh>
    <phoneticPr fontId="1"/>
  </si>
  <si>
    <t>長Ａ２</t>
    <rPh sb="0" eb="1">
      <t>チョウ</t>
    </rPh>
    <phoneticPr fontId="1"/>
  </si>
  <si>
    <t>長Ａ３</t>
    <rPh sb="0" eb="1">
      <t>チョウ</t>
    </rPh>
    <phoneticPr fontId="1"/>
  </si>
  <si>
    <t>長Ａ４</t>
    <rPh sb="0" eb="1">
      <t>チョウ</t>
    </rPh>
    <phoneticPr fontId="1"/>
  </si>
  <si>
    <t>長Ａ５</t>
    <rPh sb="0" eb="1">
      <t>チョウ</t>
    </rPh>
    <phoneticPr fontId="1"/>
  </si>
  <si>
    <t>長B１</t>
    <rPh sb="0" eb="1">
      <t>チョウ</t>
    </rPh>
    <phoneticPr fontId="1"/>
  </si>
  <si>
    <t>長B２</t>
    <rPh sb="0" eb="1">
      <t>チョウ</t>
    </rPh>
    <phoneticPr fontId="1"/>
  </si>
  <si>
    <t>長B３</t>
    <rPh sb="0" eb="1">
      <t>チョウ</t>
    </rPh>
    <phoneticPr fontId="1"/>
  </si>
  <si>
    <t>長B４</t>
    <rPh sb="0" eb="1">
      <t>チョウ</t>
    </rPh>
    <phoneticPr fontId="1"/>
  </si>
  <si>
    <t>長B５</t>
    <rPh sb="0" eb="1">
      <t>チョウ</t>
    </rPh>
    <phoneticPr fontId="1"/>
  </si>
  <si>
    <t>長C１</t>
    <rPh sb="0" eb="1">
      <t>チョウ</t>
    </rPh>
    <phoneticPr fontId="1"/>
  </si>
  <si>
    <t>長C２</t>
    <rPh sb="0" eb="1">
      <t>チョウ</t>
    </rPh>
    <phoneticPr fontId="1"/>
  </si>
  <si>
    <t>長C３</t>
    <rPh sb="0" eb="1">
      <t>チョウ</t>
    </rPh>
    <phoneticPr fontId="1"/>
  </si>
  <si>
    <t>長C４</t>
    <rPh sb="0" eb="1">
      <t>チョウ</t>
    </rPh>
    <phoneticPr fontId="1"/>
  </si>
  <si>
    <t>長C５</t>
    <rPh sb="0" eb="1">
      <t>チョウ</t>
    </rPh>
    <phoneticPr fontId="1"/>
  </si>
  <si>
    <t>長D１</t>
    <rPh sb="0" eb="1">
      <t>チョウ</t>
    </rPh>
    <phoneticPr fontId="1"/>
  </si>
  <si>
    <t>長D２</t>
    <rPh sb="0" eb="1">
      <t>チョウ</t>
    </rPh>
    <phoneticPr fontId="1"/>
  </si>
  <si>
    <t>長D３</t>
    <rPh sb="0" eb="1">
      <t>チョウ</t>
    </rPh>
    <phoneticPr fontId="1"/>
  </si>
  <si>
    <t>長D４</t>
    <rPh sb="0" eb="1">
      <t>チョウ</t>
    </rPh>
    <phoneticPr fontId="1"/>
  </si>
  <si>
    <t>長D５</t>
    <rPh sb="0" eb="1">
      <t>チョウ</t>
    </rPh>
    <phoneticPr fontId="1"/>
  </si>
  <si>
    <t>長E１</t>
    <rPh sb="0" eb="1">
      <t>チョウ</t>
    </rPh>
    <phoneticPr fontId="1"/>
  </si>
  <si>
    <t>長E２</t>
    <rPh sb="0" eb="1">
      <t>チョウ</t>
    </rPh>
    <phoneticPr fontId="1"/>
  </si>
  <si>
    <t>長E３</t>
    <rPh sb="0" eb="1">
      <t>チョウ</t>
    </rPh>
    <phoneticPr fontId="1"/>
  </si>
  <si>
    <t>長E４</t>
    <rPh sb="0" eb="1">
      <t>チョウ</t>
    </rPh>
    <phoneticPr fontId="1"/>
  </si>
  <si>
    <t>長E５</t>
    <rPh sb="0" eb="1">
      <t>チョウ</t>
    </rPh>
    <phoneticPr fontId="1"/>
  </si>
  <si>
    <t>長F１</t>
    <rPh sb="0" eb="1">
      <t>チョウ</t>
    </rPh>
    <phoneticPr fontId="1"/>
  </si>
  <si>
    <t>長F２</t>
    <rPh sb="0" eb="1">
      <t>チョウ</t>
    </rPh>
    <phoneticPr fontId="1"/>
  </si>
  <si>
    <t>長F３</t>
    <rPh sb="0" eb="1">
      <t>チョウ</t>
    </rPh>
    <phoneticPr fontId="1"/>
  </si>
  <si>
    <t>長F４</t>
    <rPh sb="0" eb="1">
      <t>チョウ</t>
    </rPh>
    <phoneticPr fontId="1"/>
  </si>
  <si>
    <t>長F５</t>
    <rPh sb="0" eb="1">
      <t>チョウ</t>
    </rPh>
    <phoneticPr fontId="1"/>
  </si>
  <si>
    <t>商品平均在庫月数～</t>
    <rPh sb="0" eb="2">
      <t>ショウヒン</t>
    </rPh>
    <rPh sb="2" eb="4">
      <t>ヘイキン</t>
    </rPh>
    <rPh sb="4" eb="6">
      <t>ザイコ</t>
    </rPh>
    <rPh sb="6" eb="7">
      <t>ツキ</t>
    </rPh>
    <rPh sb="7" eb="8">
      <t>スウ</t>
    </rPh>
    <phoneticPr fontId="1"/>
  </si>
  <si>
    <t>原材料平均在庫月数～</t>
    <rPh sb="0" eb="3">
      <t>ゲンザイリョウ</t>
    </rPh>
    <rPh sb="3" eb="5">
      <t>ヘイキン</t>
    </rPh>
    <rPh sb="5" eb="7">
      <t>ザイコ</t>
    </rPh>
    <rPh sb="7" eb="8">
      <t>ツキ</t>
    </rPh>
    <rPh sb="8" eb="9">
      <t>スウ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</si>
  <si>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</si>
  <si>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</si>
  <si>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税込</t>
    <rPh sb="0" eb="2">
      <t>ゼイコミ</t>
    </rPh>
    <phoneticPr fontId="1"/>
  </si>
  <si>
    <t>税抜</t>
    <rPh sb="0" eb="2">
      <t>ゼイヌキ</t>
    </rPh>
    <phoneticPr fontId="1"/>
  </si>
  <si>
    <t>（検算）</t>
    <rPh sb="1" eb="3">
      <t>ケンザン</t>
    </rPh>
    <phoneticPr fontId="1"/>
  </si>
  <si>
    <t>計画計</t>
    <rPh sb="0" eb="2">
      <t>ケイカク</t>
    </rPh>
    <rPh sb="2" eb="3">
      <t>ケイ</t>
    </rPh>
    <phoneticPr fontId="1"/>
  </si>
  <si>
    <t>（検算）</t>
    <rPh sb="1" eb="3">
      <t>ケンザン</t>
    </rPh>
    <phoneticPr fontId="1"/>
  </si>
  <si>
    <t>計画計</t>
    <rPh sb="0" eb="2">
      <t>ケイカク</t>
    </rPh>
    <rPh sb="2" eb="3">
      <t>ケイ</t>
    </rPh>
    <phoneticPr fontId="1"/>
  </si>
  <si>
    <t>（検算）</t>
    <rPh sb="1" eb="3">
      <t>ケンザン</t>
    </rPh>
    <phoneticPr fontId="1"/>
  </si>
  <si>
    <t>（単位：千円）</t>
  </si>
  <si>
    <t>（単位：千円）</t>
    <phoneticPr fontId="1"/>
  </si>
  <si>
    <t>（単位：千円）</t>
    <phoneticPr fontId="1"/>
  </si>
  <si>
    <t>作成日</t>
    <rPh sb="0" eb="3">
      <t>サクセイビ</t>
    </rPh>
    <phoneticPr fontId="1"/>
  </si>
  <si>
    <t>修正日</t>
    <rPh sb="0" eb="2">
      <t>シュウセイ</t>
    </rPh>
    <rPh sb="2" eb="3">
      <t>ビ</t>
    </rPh>
    <phoneticPr fontId="1"/>
  </si>
  <si>
    <t>割引料</t>
    <rPh sb="0" eb="1">
      <t>ワリ</t>
    </rPh>
    <rPh sb="1" eb="2">
      <t>ビ</t>
    </rPh>
    <rPh sb="2" eb="3">
      <t>リョウ</t>
    </rPh>
    <phoneticPr fontId="1"/>
  </si>
  <si>
    <t xml:space="preserve"> （うち支払利息・割引料）</t>
    <rPh sb="4" eb="6">
      <t>シハライ</t>
    </rPh>
    <rPh sb="6" eb="8">
      <t>リソク</t>
    </rPh>
    <rPh sb="9" eb="12">
      <t>ワリビキリョウ</t>
    </rPh>
    <phoneticPr fontId="3"/>
  </si>
  <si>
    <t xml:space="preserve"> 　棚卸増減</t>
    <rPh sb="2" eb="4">
      <t>タナオロシ</t>
    </rPh>
    <rPh sb="4" eb="6">
      <t>ゾウゲン</t>
    </rPh>
    <phoneticPr fontId="1"/>
  </si>
  <si>
    <t>商品仕入高</t>
    <rPh sb="0" eb="2">
      <t>ショウヒン</t>
    </rPh>
    <rPh sb="2" eb="4">
      <t>シイレ</t>
    </rPh>
    <rPh sb="4" eb="5">
      <t>ダカ</t>
    </rPh>
    <phoneticPr fontId="1"/>
  </si>
  <si>
    <t>原材料費</t>
    <rPh sb="0" eb="3">
      <t>ゲンザイリョウ</t>
    </rPh>
    <rPh sb="3" eb="4">
      <t>ヒ</t>
    </rPh>
    <phoneticPr fontId="1"/>
  </si>
  <si>
    <t>簡易収支計画</t>
    <rPh sb="0" eb="2">
      <t>カンイ</t>
    </rPh>
    <rPh sb="2" eb="4">
      <t>シュウシ</t>
    </rPh>
    <rPh sb="4" eb="6">
      <t>ケイカク</t>
    </rPh>
    <phoneticPr fontId="3"/>
  </si>
  <si>
    <t>製造経費（外注費含む）</t>
    <rPh sb="0" eb="2">
      <t>セイゾウ</t>
    </rPh>
    <rPh sb="2" eb="4">
      <t>ケイヒ</t>
    </rPh>
    <rPh sb="5" eb="7">
      <t>ガイチュウ</t>
    </rPh>
    <rPh sb="7" eb="8">
      <t>ヒ</t>
    </rPh>
    <rPh sb="8" eb="9">
      <t>フク</t>
    </rPh>
    <phoneticPr fontId="1"/>
  </si>
  <si>
    <t xml:space="preserve"> （うち減価償却）</t>
    <phoneticPr fontId="1"/>
  </si>
  <si>
    <t>売上原価（棚卸増減含まない）</t>
    <rPh sb="0" eb="2">
      <t>ウリアゲ</t>
    </rPh>
    <rPh sb="2" eb="4">
      <t>ゲンカ</t>
    </rPh>
    <rPh sb="5" eb="7">
      <t>タナオロシ</t>
    </rPh>
    <rPh sb="7" eb="9">
      <t>ゾウゲン</t>
    </rPh>
    <rPh sb="9" eb="10">
      <t>フク</t>
    </rPh>
    <phoneticPr fontId="3"/>
  </si>
  <si>
    <t>売上原価（棚卸増減含まない）</t>
    <rPh sb="0" eb="2">
      <t>ウリアゲ</t>
    </rPh>
    <rPh sb="2" eb="4">
      <t>ゲンカ</t>
    </rPh>
    <phoneticPr fontId="3"/>
  </si>
  <si>
    <t>（外注費含む）（減価償却費を除く）</t>
    <rPh sb="1" eb="3">
      <t>ガイチュウ</t>
    </rPh>
    <rPh sb="3" eb="4">
      <t>ヒ</t>
    </rPh>
    <rPh sb="4" eb="5">
      <t>フク</t>
    </rPh>
    <rPh sb="8" eb="10">
      <t>ゲンカ</t>
    </rPh>
    <rPh sb="10" eb="12">
      <t>ショウキャク</t>
    </rPh>
    <rPh sb="12" eb="13">
      <t>ヒ</t>
    </rPh>
    <rPh sb="14" eb="15">
      <t>ノゾ</t>
    </rPh>
    <phoneticPr fontId="1"/>
  </si>
  <si>
    <t>入力手順</t>
    <rPh sb="0" eb="2">
      <t>ニュウリョク</t>
    </rPh>
    <rPh sb="2" eb="4">
      <t>テジュン</t>
    </rPh>
    <phoneticPr fontId="3"/>
  </si>
  <si>
    <t>売掛入金計画</t>
    <rPh sb="0" eb="2">
      <t>ウリカケ</t>
    </rPh>
    <rPh sb="2" eb="4">
      <t>ニュウキン</t>
    </rPh>
    <rPh sb="4" eb="6">
      <t>ケイカク</t>
    </rPh>
    <phoneticPr fontId="3"/>
  </si>
  <si>
    <t>入力項目</t>
    <rPh sb="0" eb="2">
      <t>ニュウリョク</t>
    </rPh>
    <rPh sb="2" eb="4">
      <t>コウモク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</si>
  <si>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</si>
  <si>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開始月</t>
    <rPh sb="0" eb="2">
      <t>カイシ</t>
    </rPh>
    <rPh sb="2" eb="3">
      <t>ツキ</t>
    </rPh>
    <phoneticPr fontId="3"/>
  </si>
  <si>
    <t>作成日</t>
    <rPh sb="0" eb="3">
      <t>サクセイビ</t>
    </rPh>
    <phoneticPr fontId="3"/>
  </si>
  <si>
    <t>修正日</t>
    <rPh sb="0" eb="2">
      <t>シュウセイ</t>
    </rPh>
    <rPh sb="2" eb="3">
      <t>ビ</t>
    </rPh>
    <phoneticPr fontId="3"/>
  </si>
  <si>
    <t>税抜/税込</t>
    <rPh sb="0" eb="2">
      <t>ゼイヌキ</t>
    </rPh>
    <rPh sb="3" eb="5">
      <t>ゼイコミ</t>
    </rPh>
    <phoneticPr fontId="3"/>
  </si>
  <si>
    <t>収支計画</t>
    <rPh sb="0" eb="2">
      <t>シュウシ</t>
    </rPh>
    <rPh sb="2" eb="4">
      <t>ケイカク</t>
    </rPh>
    <phoneticPr fontId="3"/>
  </si>
  <si>
    <t>商品平均在庫</t>
    <rPh sb="0" eb="2">
      <t>ショウヒン</t>
    </rPh>
    <rPh sb="2" eb="4">
      <t>ヘイキン</t>
    </rPh>
    <rPh sb="4" eb="6">
      <t>ザイコ</t>
    </rPh>
    <phoneticPr fontId="3"/>
  </si>
  <si>
    <t>原材料平均在庫</t>
    <rPh sb="0" eb="3">
      <t>ゲンザイリョウ</t>
    </rPh>
    <rPh sb="3" eb="5">
      <t>ヘイキン</t>
    </rPh>
    <rPh sb="5" eb="7">
      <t>ザイコ</t>
    </rPh>
    <phoneticPr fontId="3"/>
  </si>
  <si>
    <t>現金入金割合</t>
    <rPh sb="0" eb="2">
      <t>ゲンキン</t>
    </rPh>
    <rPh sb="2" eb="4">
      <t>ニュウキン</t>
    </rPh>
    <rPh sb="4" eb="6">
      <t>ワリアイ</t>
    </rPh>
    <phoneticPr fontId="3"/>
  </si>
  <si>
    <t>平均売掛回収</t>
    <rPh sb="0" eb="2">
      <t>ヘイキン</t>
    </rPh>
    <rPh sb="2" eb="4">
      <t>ウリカケ</t>
    </rPh>
    <rPh sb="4" eb="6">
      <t>カイシュウ</t>
    </rPh>
    <phoneticPr fontId="3"/>
  </si>
  <si>
    <t>売掛⇒受手</t>
    <rPh sb="0" eb="2">
      <t>ウリカケ</t>
    </rPh>
    <rPh sb="3" eb="4">
      <t>ウ</t>
    </rPh>
    <rPh sb="4" eb="5">
      <t>テ</t>
    </rPh>
    <phoneticPr fontId="3"/>
  </si>
  <si>
    <t>受手平均期日</t>
    <rPh sb="0" eb="1">
      <t>ウ</t>
    </rPh>
    <rPh sb="1" eb="2">
      <t>テ</t>
    </rPh>
    <rPh sb="2" eb="4">
      <t>ヘイキン</t>
    </rPh>
    <rPh sb="4" eb="6">
      <t>キジツ</t>
    </rPh>
    <phoneticPr fontId="3"/>
  </si>
  <si>
    <t>手持受手入金</t>
    <rPh sb="0" eb="2">
      <t>テモ</t>
    </rPh>
    <rPh sb="2" eb="3">
      <t>ウケ</t>
    </rPh>
    <rPh sb="3" eb="4">
      <t>テ</t>
    </rPh>
    <rPh sb="4" eb="6">
      <t>ニュウキン</t>
    </rPh>
    <phoneticPr fontId="3"/>
  </si>
  <si>
    <t>割引料</t>
    <rPh sb="0" eb="3">
      <t>ワリビキリョウ</t>
    </rPh>
    <phoneticPr fontId="3"/>
  </si>
  <si>
    <t>備考</t>
    <rPh sb="0" eb="2">
      <t>ビコウ</t>
    </rPh>
    <phoneticPr fontId="3"/>
  </si>
  <si>
    <t>0・1・2</t>
    <phoneticPr fontId="3"/>
  </si>
  <si>
    <t>0.・1・2</t>
    <phoneticPr fontId="3"/>
  </si>
  <si>
    <t>1・2</t>
    <phoneticPr fontId="3"/>
  </si>
  <si>
    <t>1・2・3</t>
    <phoneticPr fontId="3"/>
  </si>
  <si>
    <t>買掛金支出計画</t>
    <rPh sb="0" eb="3">
      <t>カイカケキン</t>
    </rPh>
    <rPh sb="3" eb="5">
      <t>シシュツ</t>
    </rPh>
    <rPh sb="5" eb="7">
      <t>ケイカク</t>
    </rPh>
    <phoneticPr fontId="3"/>
  </si>
  <si>
    <t>製造経費支出計画</t>
    <rPh sb="0" eb="2">
      <t>セイゾウ</t>
    </rPh>
    <rPh sb="2" eb="4">
      <t>ケイヒ</t>
    </rPh>
    <rPh sb="4" eb="6">
      <t>シシュツ</t>
    </rPh>
    <rPh sb="6" eb="8">
      <t>ケイカク</t>
    </rPh>
    <phoneticPr fontId="3"/>
  </si>
  <si>
    <t>その他経費支出計画</t>
    <rPh sb="2" eb="3">
      <t>タ</t>
    </rPh>
    <rPh sb="3" eb="5">
      <t>ケイヒ</t>
    </rPh>
    <rPh sb="5" eb="7">
      <t>シシュツ</t>
    </rPh>
    <rPh sb="7" eb="9">
      <t>ケイカク</t>
    </rPh>
    <phoneticPr fontId="3"/>
  </si>
  <si>
    <t>長期借入計画</t>
    <rPh sb="0" eb="2">
      <t>チョウキ</t>
    </rPh>
    <rPh sb="2" eb="4">
      <t>カリイレ</t>
    </rPh>
    <rPh sb="4" eb="6">
      <t>ケイカク</t>
    </rPh>
    <phoneticPr fontId="3"/>
  </si>
  <si>
    <t>現金仕入割合</t>
    <rPh sb="0" eb="2">
      <t>ゲンキン</t>
    </rPh>
    <rPh sb="2" eb="4">
      <t>シイレ</t>
    </rPh>
    <rPh sb="4" eb="6">
      <t>ワリアイ</t>
    </rPh>
    <phoneticPr fontId="3"/>
  </si>
  <si>
    <t>平均買掛支払</t>
    <rPh sb="0" eb="2">
      <t>ヘイキン</t>
    </rPh>
    <rPh sb="2" eb="4">
      <t>カイカケ</t>
    </rPh>
    <rPh sb="4" eb="6">
      <t>シハライ</t>
    </rPh>
    <phoneticPr fontId="3"/>
  </si>
  <si>
    <t>買掛⇒支手</t>
    <rPh sb="0" eb="2">
      <t>カイカケ</t>
    </rPh>
    <rPh sb="3" eb="4">
      <t>シ</t>
    </rPh>
    <rPh sb="4" eb="5">
      <t>テ</t>
    </rPh>
    <phoneticPr fontId="3"/>
  </si>
  <si>
    <t>支手平均期日</t>
    <rPh sb="0" eb="1">
      <t>シ</t>
    </rPh>
    <rPh sb="1" eb="2">
      <t>テ</t>
    </rPh>
    <rPh sb="2" eb="4">
      <t>ヘイキン</t>
    </rPh>
    <rPh sb="4" eb="6">
      <t>キジツ</t>
    </rPh>
    <phoneticPr fontId="3"/>
  </si>
  <si>
    <t>手持支手決済</t>
    <rPh sb="0" eb="2">
      <t>テモ</t>
    </rPh>
    <rPh sb="2" eb="3">
      <t>シ</t>
    </rPh>
    <rPh sb="3" eb="4">
      <t>テ</t>
    </rPh>
    <rPh sb="4" eb="6">
      <t>ケッサイ</t>
    </rPh>
    <phoneticPr fontId="3"/>
  </si>
  <si>
    <t>発生月支出</t>
    <rPh sb="0" eb="2">
      <t>ハッセイ</t>
    </rPh>
    <rPh sb="2" eb="3">
      <t>ツキ</t>
    </rPh>
    <rPh sb="3" eb="5">
      <t>シシュツ</t>
    </rPh>
    <phoneticPr fontId="3"/>
  </si>
  <si>
    <t>翌月支出</t>
    <rPh sb="0" eb="2">
      <t>ヨクゲツ</t>
    </rPh>
    <rPh sb="2" eb="4">
      <t>シシュツ</t>
    </rPh>
    <phoneticPr fontId="3"/>
  </si>
  <si>
    <t>利息返済</t>
    <rPh sb="0" eb="2">
      <t>リソク</t>
    </rPh>
    <rPh sb="2" eb="4">
      <t>ヘンサイ</t>
    </rPh>
    <phoneticPr fontId="3"/>
  </si>
  <si>
    <t>新規借入</t>
    <rPh sb="0" eb="2">
      <t>シンキ</t>
    </rPh>
    <rPh sb="2" eb="4">
      <t>カリイレ</t>
    </rPh>
    <phoneticPr fontId="3"/>
  </si>
  <si>
    <t>短期借入計画</t>
    <rPh sb="0" eb="2">
      <t>タンキ</t>
    </rPh>
    <rPh sb="2" eb="4">
      <t>カリイレ</t>
    </rPh>
    <rPh sb="4" eb="6">
      <t>ケイカク</t>
    </rPh>
    <phoneticPr fontId="3"/>
  </si>
  <si>
    <t>前月繰越</t>
    <rPh sb="0" eb="2">
      <t>ゼンゲツ</t>
    </rPh>
    <rPh sb="2" eb="4">
      <t>クリコシ</t>
    </rPh>
    <phoneticPr fontId="3"/>
  </si>
  <si>
    <t>法人税</t>
    <rPh sb="0" eb="3">
      <t>ホウジンゼイ</t>
    </rPh>
    <phoneticPr fontId="3"/>
  </si>
  <si>
    <t>消費税</t>
    <rPh sb="0" eb="3">
      <t>ショウヒゼイ</t>
    </rPh>
    <phoneticPr fontId="3"/>
  </si>
  <si>
    <t>その他財務</t>
    <rPh sb="2" eb="3">
      <t>タ</t>
    </rPh>
    <rPh sb="3" eb="5">
      <t>ザイム</t>
    </rPh>
    <phoneticPr fontId="3"/>
  </si>
  <si>
    <t>固定資産等</t>
    <rPh sb="0" eb="2">
      <t>コテイ</t>
    </rPh>
    <rPh sb="2" eb="4">
      <t>シサン</t>
    </rPh>
    <rPh sb="4" eb="5">
      <t>トウ</t>
    </rPh>
    <phoneticPr fontId="3"/>
  </si>
  <si>
    <t>第1主要企業売上</t>
    <rPh sb="0" eb="1">
      <t>ダイ</t>
    </rPh>
    <rPh sb="2" eb="6">
      <t>シュヨウキギョウ</t>
    </rPh>
    <rPh sb="6" eb="8">
      <t>ウリアゲ</t>
    </rPh>
    <phoneticPr fontId="1"/>
  </si>
  <si>
    <t>第2主要企業売上</t>
    <rPh sb="0" eb="1">
      <t>ダイ</t>
    </rPh>
    <rPh sb="2" eb="6">
      <t>シュヨウキギョウ</t>
    </rPh>
    <rPh sb="6" eb="8">
      <t>ウリアゲ</t>
    </rPh>
    <phoneticPr fontId="1"/>
  </si>
  <si>
    <t>第3主要企業売上</t>
    <rPh sb="0" eb="1">
      <t>ダイ</t>
    </rPh>
    <rPh sb="2" eb="6">
      <t>シュヨウキギョウ</t>
    </rPh>
    <rPh sb="6" eb="8">
      <t>ウリアゲ</t>
    </rPh>
    <phoneticPr fontId="1"/>
  </si>
  <si>
    <t>その他企業売上</t>
    <rPh sb="2" eb="3">
      <t>ホカ</t>
    </rPh>
    <rPh sb="3" eb="5">
      <t>キギョウ</t>
    </rPh>
    <rPh sb="5" eb="7">
      <t>ウリアゲ</t>
    </rPh>
    <phoneticPr fontId="1"/>
  </si>
  <si>
    <t>第1企業売上</t>
    <rPh sb="0" eb="1">
      <t>ダイ</t>
    </rPh>
    <rPh sb="2" eb="4">
      <t>キギョウ</t>
    </rPh>
    <rPh sb="4" eb="6">
      <t>ウリアゲ</t>
    </rPh>
    <phoneticPr fontId="1"/>
  </si>
  <si>
    <t>第2企業売上</t>
    <rPh sb="0" eb="1">
      <t>ダイ</t>
    </rPh>
    <rPh sb="2" eb="4">
      <t>キギョウ</t>
    </rPh>
    <rPh sb="4" eb="6">
      <t>ウリアゲ</t>
    </rPh>
    <phoneticPr fontId="1"/>
  </si>
  <si>
    <t>第3企業売上</t>
    <rPh sb="0" eb="1">
      <t>ダイ</t>
    </rPh>
    <rPh sb="2" eb="4">
      <t>キギョウ</t>
    </rPh>
    <rPh sb="4" eb="6">
      <t>ウリアゲ</t>
    </rPh>
    <phoneticPr fontId="1"/>
  </si>
  <si>
    <t>その他企業売上</t>
    <rPh sb="2" eb="3">
      <t>タ</t>
    </rPh>
    <rPh sb="3" eb="5">
      <t>キギョウ</t>
    </rPh>
    <rPh sb="5" eb="7">
      <t>ウリアゲ</t>
    </rPh>
    <phoneticPr fontId="1"/>
  </si>
  <si>
    <t>第1企業の回収条件</t>
    <rPh sb="0" eb="1">
      <t>ダイ</t>
    </rPh>
    <rPh sb="2" eb="4">
      <t>キギョウ</t>
    </rPh>
    <rPh sb="5" eb="7">
      <t>カイシュウ</t>
    </rPh>
    <rPh sb="7" eb="9">
      <t>ジョウケン</t>
    </rPh>
    <phoneticPr fontId="1"/>
  </si>
  <si>
    <t>第2企業の回収条件</t>
    <rPh sb="0" eb="1">
      <t>ダイ</t>
    </rPh>
    <rPh sb="2" eb="4">
      <t>キギョウ</t>
    </rPh>
    <rPh sb="5" eb="7">
      <t>カイシュウ</t>
    </rPh>
    <rPh sb="7" eb="9">
      <t>ジョウケン</t>
    </rPh>
    <phoneticPr fontId="1"/>
  </si>
  <si>
    <t>第3企業の回収条件</t>
    <rPh sb="0" eb="1">
      <t>ダイ</t>
    </rPh>
    <rPh sb="2" eb="4">
      <t>キギョウ</t>
    </rPh>
    <rPh sb="5" eb="7">
      <t>カイシュウ</t>
    </rPh>
    <rPh sb="7" eb="9">
      <t>ジョウケン</t>
    </rPh>
    <phoneticPr fontId="1"/>
  </si>
  <si>
    <t>その他企業回収条件</t>
    <rPh sb="2" eb="3">
      <t>タ</t>
    </rPh>
    <rPh sb="3" eb="5">
      <t>キギョウ</t>
    </rPh>
    <rPh sb="5" eb="7">
      <t>カイシュウ</t>
    </rPh>
    <rPh sb="7" eb="9">
      <t>ジョウケン</t>
    </rPh>
    <phoneticPr fontId="1"/>
  </si>
  <si>
    <t>（税込＆仕入時期）　　</t>
    <phoneticPr fontId="1"/>
  </si>
  <si>
    <t>収支計画≪　変換用　≫</t>
    <rPh sb="0" eb="2">
      <t>シュウシ</t>
    </rPh>
    <rPh sb="2" eb="4">
      <t>ケイカク</t>
    </rPh>
    <phoneticPr fontId="3"/>
  </si>
  <si>
    <t>消費税率～</t>
    <rPh sb="0" eb="3">
      <t>ショウヒゼイ</t>
    </rPh>
    <rPh sb="3" eb="4">
      <t>リツ</t>
    </rPh>
    <phoneticPr fontId="1"/>
  </si>
  <si>
    <t>A</t>
    <phoneticPr fontId="1"/>
  </si>
  <si>
    <t>B</t>
    <phoneticPr fontId="1"/>
  </si>
  <si>
    <t>C</t>
    <phoneticPr fontId="1"/>
  </si>
  <si>
    <t>A+B+C</t>
    <phoneticPr fontId="1"/>
  </si>
  <si>
    <t>B+C</t>
    <phoneticPr fontId="1"/>
  </si>
  <si>
    <t>A+C</t>
    <phoneticPr fontId="1"/>
  </si>
  <si>
    <t>A+B</t>
    <phoneticPr fontId="1"/>
  </si>
  <si>
    <t xml:space="preserve"> （うち雑損失等）</t>
    <rPh sb="4" eb="5">
      <t>ザツ</t>
    </rPh>
    <rPh sb="5" eb="7">
      <t>ソンシツ</t>
    </rPh>
    <rPh sb="7" eb="8">
      <t>トウ</t>
    </rPh>
    <phoneticPr fontId="1"/>
  </si>
  <si>
    <t>※本資金繰り表フォーマットを使用して、実在の企業に不具合が生じても、当研究会は一切責任を負えませんので、ご了承のうえご使用願います。</t>
    <rPh sb="1" eb="2">
      <t>ホン</t>
    </rPh>
    <rPh sb="2" eb="4">
      <t>シキン</t>
    </rPh>
    <rPh sb="4" eb="5">
      <t>グ</t>
    </rPh>
    <rPh sb="6" eb="7">
      <t>ヒョウ</t>
    </rPh>
    <rPh sb="14" eb="16">
      <t>シヨウ</t>
    </rPh>
    <rPh sb="19" eb="21">
      <t>ジツザイ</t>
    </rPh>
    <rPh sb="22" eb="24">
      <t>キギョウ</t>
    </rPh>
    <rPh sb="25" eb="28">
      <t>フグアイ</t>
    </rPh>
    <rPh sb="29" eb="30">
      <t>ショウ</t>
    </rPh>
    <rPh sb="34" eb="35">
      <t>トウ</t>
    </rPh>
    <rPh sb="35" eb="38">
      <t>ケンキュウカイ</t>
    </rPh>
    <rPh sb="39" eb="41">
      <t>イッサイ</t>
    </rPh>
    <rPh sb="41" eb="43">
      <t>セキニン</t>
    </rPh>
    <rPh sb="44" eb="45">
      <t>オ</t>
    </rPh>
    <rPh sb="53" eb="55">
      <t>リョウショウ</t>
    </rPh>
    <rPh sb="59" eb="62">
      <t>シヨウネガ</t>
    </rPh>
    <phoneticPr fontId="1"/>
  </si>
  <si>
    <t>AAA銀行</t>
    <rPh sb="3" eb="5">
      <t>ギンコウ</t>
    </rPh>
    <phoneticPr fontId="3"/>
  </si>
  <si>
    <t>BBB銀行</t>
    <rPh sb="3" eb="5">
      <t>ギンコウ</t>
    </rPh>
    <phoneticPr fontId="3"/>
  </si>
  <si>
    <t>CCC銀行</t>
    <rPh sb="3" eb="5">
      <t>ギンコウ</t>
    </rPh>
    <phoneticPr fontId="3"/>
  </si>
  <si>
    <t>OO社</t>
    <rPh sb="2" eb="3">
      <t>シャ</t>
    </rPh>
    <phoneticPr fontId="1"/>
  </si>
  <si>
    <t>D</t>
    <phoneticPr fontId="1"/>
  </si>
  <si>
    <t>A+B+C+D</t>
    <phoneticPr fontId="1"/>
  </si>
  <si>
    <t>B+C+D</t>
    <phoneticPr fontId="1"/>
  </si>
  <si>
    <t>C+D</t>
    <phoneticPr fontId="1"/>
  </si>
  <si>
    <t>D</t>
    <phoneticPr fontId="1"/>
  </si>
  <si>
    <t>A+B+C</t>
    <phoneticPr fontId="1"/>
  </si>
  <si>
    <t>B+C</t>
    <phoneticPr fontId="1"/>
  </si>
  <si>
    <t>C</t>
    <phoneticPr fontId="1"/>
  </si>
  <si>
    <t>A</t>
    <phoneticPr fontId="1"/>
  </si>
  <si>
    <t>A+C+D</t>
    <phoneticPr fontId="1"/>
  </si>
  <si>
    <t>A+D</t>
    <phoneticPr fontId="1"/>
  </si>
  <si>
    <t>B+D</t>
    <phoneticPr fontId="1"/>
  </si>
  <si>
    <t>A+C</t>
    <phoneticPr fontId="1"/>
  </si>
  <si>
    <t>※税込に変換後、仕入時期を組み込む。（利益の数値は違うものとなるため、各利益は外す。）</t>
    <rPh sb="1" eb="3">
      <t>ゼイコミ</t>
    </rPh>
    <rPh sb="4" eb="6">
      <t>ヘンカン</t>
    </rPh>
    <rPh sb="6" eb="7">
      <t>ゴ</t>
    </rPh>
    <rPh sb="8" eb="10">
      <t>シイレ</t>
    </rPh>
    <rPh sb="10" eb="12">
      <t>ジキ</t>
    </rPh>
    <rPh sb="13" eb="14">
      <t>ク</t>
    </rPh>
    <rPh sb="15" eb="16">
      <t>コ</t>
    </rPh>
    <rPh sb="19" eb="21">
      <t>リエキ</t>
    </rPh>
    <rPh sb="22" eb="24">
      <t>スウチ</t>
    </rPh>
    <rPh sb="25" eb="26">
      <t>チガ</t>
    </rPh>
    <rPh sb="35" eb="36">
      <t>カク</t>
    </rPh>
    <rPh sb="36" eb="37">
      <t>リ</t>
    </rPh>
    <rPh sb="37" eb="38">
      <t>エキ</t>
    </rPh>
    <rPh sb="39" eb="40">
      <t>ハズ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</si>
</sst>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&quot;(&quot;##&quot;)&quot;"/>
    <numFmt numFmtId="177" formatCode="#,##0.0000;[Red]\-#,##0.0000"/>
    <numFmt numFmtId="178" formatCode="#&quot;月&quot;"/>
    <numFmt numFmtId="179" formatCode="&quot;期外&quot;#&quot;月&quot;"/>
    <numFmt numFmtId="180" formatCode="&quot;期外&quot;#&quot;月以前の手持受取手形&quot;"/>
    <numFmt numFmtId="181" formatCode="&quot;(&quot;#&quot;月支出)&quot;"/>
    <numFmt numFmtId="182" formatCode="&quot;(計画前年&quot;#&quot;月残高)&quot;"/>
    <numFmt numFmtId="183" formatCode="&quot;(&quot;#&quot;月残高)&quot;"/>
    <numFmt numFmtId="184" formatCode="&quot;(&quot;#&quot;月入金)&quot;"/>
    <numFmt numFmtId="185" formatCode="\$&quot;　計&quot;"/>
    <numFmt numFmtId="186" formatCode="&quot;（　&quot;[$-411]ggge&quot;年&quot;m&quot;月&quot;d&quot;日修正　）&quot;"/>
    <numFmt numFmtId="187" formatCode="&quot;(&quot;#,###&quot;)&quot;"/>
    <numFmt numFmtId="188" formatCode="&quot;（　&quot;[$-411]ggge&quot;年&quot;m&quot;月&quot;d&quot;日　）&quot;"/>
    <numFmt numFmtId="189" formatCode="&quot;(計画前年&quot;#&quot;月以前残高)&quot;"/>
    <numFmt numFmtId="190" formatCode="&quot;期外&quot;#&quot;月以前の手持支払手形&quot;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672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horizontal="right"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38" fontId="6" fillId="0" borderId="1" xfId="3" applyFont="1" applyBorder="1">
      <alignment vertical="center"/>
    </xf>
    <xf numFmtId="38" fontId="6" fillId="0" borderId="3" xfId="3" applyFont="1" applyBorder="1">
      <alignment vertical="center"/>
    </xf>
    <xf numFmtId="38" fontId="6" fillId="4" borderId="1" xfId="3" applyFont="1" applyFill="1" applyBorder="1" applyAlignment="1">
      <alignment horizontal="center" vertical="center"/>
    </xf>
    <xf numFmtId="38" fontId="6" fillId="4" borderId="1" xfId="3" applyFont="1" applyFill="1" applyBorder="1">
      <alignment vertical="center"/>
    </xf>
    <xf numFmtId="0" fontId="7" fillId="0" borderId="0" xfId="2" applyFont="1">
      <alignment vertical="center"/>
    </xf>
    <xf numFmtId="38" fontId="9" fillId="3" borderId="8" xfId="3" applyFont="1" applyFill="1" applyBorder="1" applyAlignment="1">
      <alignment horizontal="center" vertical="center"/>
    </xf>
    <xf numFmtId="38" fontId="9" fillId="3" borderId="9" xfId="3" applyFont="1" applyFill="1" applyBorder="1" applyAlignment="1">
      <alignment horizontal="center" vertical="center"/>
    </xf>
    <xf numFmtId="38" fontId="9" fillId="3" borderId="10" xfId="3" applyFont="1" applyFill="1" applyBorder="1" applyAlignment="1">
      <alignment horizontal="center" vertical="center" shrinkToFit="1"/>
    </xf>
    <xf numFmtId="38" fontId="9" fillId="3" borderId="11" xfId="3" applyFont="1" applyFill="1" applyBorder="1" applyAlignment="1">
      <alignment vertical="center"/>
    </xf>
    <xf numFmtId="38" fontId="9" fillId="3" borderId="9" xfId="3" applyFont="1" applyFill="1" applyBorder="1" applyAlignment="1">
      <alignment vertical="center"/>
    </xf>
    <xf numFmtId="38" fontId="9" fillId="0" borderId="12" xfId="3" applyFont="1" applyFill="1" applyBorder="1" applyAlignment="1">
      <alignment vertical="center"/>
    </xf>
    <xf numFmtId="38" fontId="9" fillId="3" borderId="10" xfId="3" applyFont="1" applyFill="1" applyBorder="1" applyAlignment="1">
      <alignment vertical="center"/>
    </xf>
    <xf numFmtId="38" fontId="9" fillId="3" borderId="8" xfId="3" applyFont="1" applyFill="1" applyBorder="1" applyAlignment="1">
      <alignment vertical="center"/>
    </xf>
    <xf numFmtId="38" fontId="9" fillId="3" borderId="1" xfId="3" applyFont="1" applyFill="1" applyBorder="1" applyAlignment="1">
      <alignment vertical="center"/>
    </xf>
    <xf numFmtId="38" fontId="9" fillId="3" borderId="12" xfId="3" applyFont="1" applyFill="1" applyBorder="1" applyAlignment="1">
      <alignment vertical="center"/>
    </xf>
    <xf numFmtId="38" fontId="9" fillId="4" borderId="14" xfId="3" applyFont="1" applyFill="1" applyBorder="1" applyAlignment="1">
      <alignment vertical="center"/>
    </xf>
    <xf numFmtId="38" fontId="9" fillId="4" borderId="1" xfId="3" applyFont="1" applyFill="1" applyBorder="1" applyAlignment="1">
      <alignment vertical="center"/>
    </xf>
    <xf numFmtId="38" fontId="9" fillId="4" borderId="9" xfId="3" applyFont="1" applyFill="1" applyBorder="1" applyAlignment="1">
      <alignment vertical="center"/>
    </xf>
    <xf numFmtId="38" fontId="9" fillId="4" borderId="12" xfId="3" applyFont="1" applyFill="1" applyBorder="1" applyAlignment="1">
      <alignment vertical="center"/>
    </xf>
    <xf numFmtId="38" fontId="9" fillId="4" borderId="10" xfId="3" applyFont="1" applyFill="1" applyBorder="1" applyAlignment="1">
      <alignment vertical="center"/>
    </xf>
    <xf numFmtId="38" fontId="6" fillId="5" borderId="1" xfId="3" applyFont="1" applyFill="1" applyBorder="1">
      <alignment vertical="center"/>
    </xf>
    <xf numFmtId="38" fontId="6" fillId="0" borderId="0" xfId="3" applyFont="1" applyBorder="1" applyAlignment="1">
      <alignment horizontal="center" vertical="center" textRotation="255"/>
    </xf>
    <xf numFmtId="38" fontId="6" fillId="0" borderId="0" xfId="3" applyFont="1" applyBorder="1" applyAlignment="1">
      <alignment horizontal="center" vertical="center"/>
    </xf>
    <xf numFmtId="38" fontId="6" fillId="0" borderId="0" xfId="3" applyFont="1" applyFill="1" applyBorder="1" applyAlignment="1">
      <alignment horizontal="center" vertical="center"/>
    </xf>
    <xf numFmtId="38" fontId="6" fillId="5" borderId="7" xfId="3" applyFont="1" applyFill="1" applyBorder="1">
      <alignment vertical="center"/>
    </xf>
    <xf numFmtId="38" fontId="6" fillId="4" borderId="4" xfId="3" applyFont="1" applyFill="1" applyBorder="1" applyAlignment="1">
      <alignment horizontal="center" vertical="center"/>
    </xf>
    <xf numFmtId="38" fontId="6" fillId="0" borderId="0" xfId="3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0" fontId="6" fillId="0" borderId="0" xfId="2" applyBorder="1">
      <alignment vertical="center"/>
    </xf>
    <xf numFmtId="0" fontId="6" fillId="0" borderId="0" xfId="2">
      <alignment vertical="center"/>
    </xf>
    <xf numFmtId="38" fontId="2" fillId="0" borderId="0" xfId="3" applyFont="1">
      <alignment vertical="center"/>
    </xf>
    <xf numFmtId="0" fontId="8" fillId="0" borderId="37" xfId="0" applyFont="1" applyBorder="1">
      <alignment vertical="center"/>
    </xf>
    <xf numFmtId="0" fontId="8" fillId="0" borderId="37" xfId="0" applyFont="1" applyBorder="1" applyAlignment="1">
      <alignment horizontal="center" vertical="center"/>
    </xf>
    <xf numFmtId="38" fontId="6" fillId="9" borderId="1" xfId="2" applyNumberFormat="1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38" fontId="0" fillId="0" borderId="1" xfId="4" applyFont="1" applyBorder="1">
      <alignment vertical="center"/>
    </xf>
    <xf numFmtId="38" fontId="6" fillId="0" borderId="5" xfId="3" applyFont="1" applyBorder="1">
      <alignment vertical="center"/>
    </xf>
    <xf numFmtId="38" fontId="6" fillId="0" borderId="6" xfId="3" applyFont="1" applyBorder="1">
      <alignment vertical="center"/>
    </xf>
    <xf numFmtId="38" fontId="6" fillId="0" borderId="7" xfId="3" applyFont="1" applyBorder="1">
      <alignment vertical="center"/>
    </xf>
    <xf numFmtId="38" fontId="6" fillId="0" borderId="13" xfId="3" applyFont="1" applyBorder="1">
      <alignment vertical="center"/>
    </xf>
    <xf numFmtId="38" fontId="0" fillId="0" borderId="0" xfId="4" applyFont="1">
      <alignment vertical="center"/>
    </xf>
    <xf numFmtId="38" fontId="8" fillId="2" borderId="4" xfId="4" applyFont="1" applyFill="1" applyBorder="1">
      <alignment vertical="center"/>
    </xf>
    <xf numFmtId="38" fontId="8" fillId="2" borderId="1" xfId="4" applyFont="1" applyFill="1" applyBorder="1">
      <alignment vertical="center"/>
    </xf>
    <xf numFmtId="38" fontId="8" fillId="0" borderId="1" xfId="4" applyFont="1" applyBorder="1">
      <alignment vertical="center"/>
    </xf>
    <xf numFmtId="38" fontId="6" fillId="0" borderId="1" xfId="4" applyFont="1" applyBorder="1">
      <alignment vertical="center"/>
    </xf>
    <xf numFmtId="38" fontId="6" fillId="0" borderId="3" xfId="4" applyFont="1" applyBorder="1">
      <alignment vertical="center"/>
    </xf>
    <xf numFmtId="38" fontId="6" fillId="5" borderId="7" xfId="4" applyFont="1" applyFill="1" applyBorder="1">
      <alignment vertical="center"/>
    </xf>
    <xf numFmtId="0" fontId="6" fillId="0" borderId="0" xfId="2" applyAlignment="1">
      <alignment horizontal="left" vertical="center"/>
    </xf>
    <xf numFmtId="178" fontId="6" fillId="0" borderId="5" xfId="3" applyNumberFormat="1" applyFont="1" applyBorder="1" applyAlignment="1">
      <alignment horizontal="center" vertical="center"/>
    </xf>
    <xf numFmtId="38" fontId="4" fillId="0" borderId="0" xfId="3" applyFont="1" applyFill="1" applyAlignment="1">
      <alignment horizontal="left" vertical="center"/>
    </xf>
    <xf numFmtId="178" fontId="6" fillId="0" borderId="6" xfId="3" applyNumberFormat="1" applyFont="1" applyBorder="1" applyAlignment="1">
      <alignment horizontal="center" vertical="center"/>
    </xf>
    <xf numFmtId="178" fontId="6" fillId="0" borderId="29" xfId="3" applyNumberFormat="1" applyFont="1" applyBorder="1" applyAlignment="1">
      <alignment horizontal="center" vertical="center"/>
    </xf>
    <xf numFmtId="38" fontId="6" fillId="0" borderId="1" xfId="2" applyNumberFormat="1" applyBorder="1">
      <alignment vertical="center"/>
    </xf>
    <xf numFmtId="38" fontId="6" fillId="9" borderId="1" xfId="4" applyFont="1" applyFill="1" applyBorder="1">
      <alignment vertical="center"/>
    </xf>
    <xf numFmtId="38" fontId="6" fillId="0" borderId="42" xfId="4" applyFont="1" applyBorder="1">
      <alignment vertical="center"/>
    </xf>
    <xf numFmtId="0" fontId="6" fillId="10" borderId="37" xfId="2" applyFill="1" applyBorder="1" applyAlignment="1" applyProtection="1">
      <alignment horizontal="right" vertical="center"/>
      <protection locked="0"/>
    </xf>
    <xf numFmtId="38" fontId="6" fillId="10" borderId="38" xfId="3" applyFont="1" applyFill="1" applyBorder="1" applyProtection="1">
      <alignment vertical="center"/>
      <protection locked="0"/>
    </xf>
    <xf numFmtId="38" fontId="6" fillId="10" borderId="39" xfId="3" applyFont="1" applyFill="1" applyBorder="1" applyProtection="1">
      <alignment vertical="center"/>
      <protection locked="0"/>
    </xf>
    <xf numFmtId="38" fontId="6" fillId="10" borderId="41" xfId="3" applyFont="1" applyFill="1" applyBorder="1" applyProtection="1">
      <alignment vertical="center"/>
      <protection locked="0"/>
    </xf>
    <xf numFmtId="38" fontId="6" fillId="10" borderId="40" xfId="3" applyFont="1" applyFill="1" applyBorder="1" applyProtection="1">
      <alignment vertical="center"/>
      <protection locked="0"/>
    </xf>
    <xf numFmtId="181" fontId="12" fillId="0" borderId="0" xfId="3" applyNumberFormat="1" applyFont="1" applyAlignment="1">
      <alignment horizontal="center" vertical="center"/>
    </xf>
    <xf numFmtId="183" fontId="6" fillId="0" borderId="0" xfId="2" applyNumberFormat="1" applyAlignment="1">
      <alignment horizontal="center" vertical="center"/>
    </xf>
    <xf numFmtId="184" fontId="12" fillId="0" borderId="0" xfId="3" applyNumberFormat="1" applyFont="1" applyAlignment="1">
      <alignment horizontal="center" vertical="center"/>
    </xf>
    <xf numFmtId="0" fontId="6" fillId="0" borderId="0" xfId="2" applyBorder="1" applyProtection="1">
      <alignment vertical="center"/>
    </xf>
    <xf numFmtId="0" fontId="6" fillId="0" borderId="0" xfId="2" applyProtection="1">
      <alignment vertical="center"/>
    </xf>
    <xf numFmtId="0" fontId="0" fillId="0" borderId="0" xfId="0" applyProtection="1">
      <alignment vertical="center"/>
    </xf>
    <xf numFmtId="38" fontId="2" fillId="0" borderId="0" xfId="3" applyFont="1" applyProtection="1">
      <alignment vertical="center"/>
    </xf>
    <xf numFmtId="0" fontId="6" fillId="0" borderId="0" xfId="2" applyAlignment="1" applyProtection="1">
      <alignment horizontal="left" vertical="center"/>
    </xf>
    <xf numFmtId="0" fontId="6" fillId="7" borderId="37" xfId="2" applyFill="1" applyBorder="1" applyAlignment="1" applyProtection="1">
      <alignment horizontal="right" vertical="center"/>
    </xf>
    <xf numFmtId="38" fontId="6" fillId="0" borderId="0" xfId="3" applyFont="1" applyBorder="1" applyAlignment="1" applyProtection="1">
      <alignment vertical="center"/>
    </xf>
    <xf numFmtId="38" fontId="6" fillId="0" borderId="1" xfId="3" applyFont="1" applyBorder="1" applyAlignment="1" applyProtection="1">
      <alignment vertical="center"/>
    </xf>
    <xf numFmtId="38" fontId="6" fillId="4" borderId="4" xfId="3" applyFont="1" applyFill="1" applyBorder="1" applyAlignment="1" applyProtection="1">
      <alignment horizontal="center" vertical="center" wrapText="1"/>
    </xf>
    <xf numFmtId="178" fontId="6" fillId="0" borderId="5" xfId="3" applyNumberFormat="1" applyFont="1" applyBorder="1" applyAlignment="1" applyProtection="1">
      <alignment horizontal="center" vertical="center"/>
    </xf>
    <xf numFmtId="179" fontId="6" fillId="0" borderId="15" xfId="3" applyNumberFormat="1" applyFont="1" applyBorder="1" applyAlignment="1" applyProtection="1">
      <alignment horizontal="center" vertical="center"/>
    </xf>
    <xf numFmtId="179" fontId="6" fillId="0" borderId="5" xfId="3" applyNumberFormat="1" applyFont="1" applyBorder="1" applyAlignment="1" applyProtection="1">
      <alignment horizontal="center" vertical="center"/>
    </xf>
    <xf numFmtId="178" fontId="6" fillId="0" borderId="1" xfId="3" applyNumberFormat="1" applyFont="1" applyBorder="1" applyAlignment="1" applyProtection="1">
      <alignment horizontal="center" vertical="center"/>
    </xf>
    <xf numFmtId="38" fontId="6" fillId="0" borderId="0" xfId="3" applyFont="1" applyBorder="1" applyAlignment="1" applyProtection="1">
      <alignment horizontal="center" vertical="center" textRotation="255"/>
    </xf>
    <xf numFmtId="38" fontId="6" fillId="0" borderId="0" xfId="3" applyFont="1" applyBorder="1" applyAlignment="1" applyProtection="1">
      <alignment horizontal="center" vertical="center"/>
    </xf>
    <xf numFmtId="181" fontId="12" fillId="0" borderId="0" xfId="3" applyNumberFormat="1" applyFont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13" xfId="4" applyFont="1" applyBorder="1">
      <alignment vertical="center"/>
    </xf>
    <xf numFmtId="38" fontId="8" fillId="0" borderId="3" xfId="4" applyFont="1" applyBorder="1">
      <alignment vertical="center"/>
    </xf>
    <xf numFmtId="38" fontId="8" fillId="0" borderId="4" xfId="4" applyFont="1" applyBorder="1">
      <alignment vertical="center"/>
    </xf>
    <xf numFmtId="38" fontId="8" fillId="2" borderId="7" xfId="4" applyFont="1" applyFill="1" applyBorder="1">
      <alignment vertical="center"/>
    </xf>
    <xf numFmtId="38" fontId="8" fillId="2" borderId="15" xfId="4" applyFont="1" applyFill="1" applyBorder="1">
      <alignment vertical="center"/>
    </xf>
    <xf numFmtId="0" fontId="8" fillId="0" borderId="3" xfId="0" applyFont="1" applyBorder="1">
      <alignment vertical="center"/>
    </xf>
    <xf numFmtId="38" fontId="8" fillId="0" borderId="6" xfId="4" applyFont="1" applyBorder="1">
      <alignment vertical="center"/>
    </xf>
    <xf numFmtId="38" fontId="9" fillId="0" borderId="15" xfId="3" applyFont="1" applyFill="1" applyBorder="1" applyAlignment="1">
      <alignment vertical="center"/>
    </xf>
    <xf numFmtId="38" fontId="9" fillId="0" borderId="19" xfId="3" applyFont="1" applyFill="1" applyBorder="1" applyAlignment="1">
      <alignment vertical="center"/>
    </xf>
    <xf numFmtId="38" fontId="9" fillId="0" borderId="21" xfId="3" applyFont="1" applyFill="1" applyBorder="1" applyAlignment="1">
      <alignment vertical="center"/>
    </xf>
    <xf numFmtId="38" fontId="9" fillId="0" borderId="23" xfId="3" applyFont="1" applyFill="1" applyBorder="1" applyAlignment="1">
      <alignment vertical="center"/>
    </xf>
    <xf numFmtId="38" fontId="9" fillId="3" borderId="11" xfId="3" applyFont="1" applyFill="1" applyBorder="1" applyAlignment="1">
      <alignment horizontal="center" vertical="center"/>
    </xf>
    <xf numFmtId="38" fontId="9" fillId="0" borderId="21" xfId="4" applyFont="1" applyFill="1" applyBorder="1" applyAlignment="1">
      <alignment vertical="center"/>
    </xf>
    <xf numFmtId="38" fontId="9" fillId="0" borderId="23" xfId="4" applyFont="1" applyFill="1" applyBorder="1" applyAlignment="1">
      <alignment vertical="center"/>
    </xf>
    <xf numFmtId="38" fontId="9" fillId="0" borderId="25" xfId="4" applyFont="1" applyFill="1" applyBorder="1" applyAlignment="1">
      <alignment vertical="center"/>
    </xf>
    <xf numFmtId="38" fontId="9" fillId="3" borderId="7" xfId="3" applyFont="1" applyFill="1" applyBorder="1" applyAlignment="1">
      <alignment vertical="center"/>
    </xf>
    <xf numFmtId="0" fontId="11" fillId="0" borderId="0" xfId="2" applyFont="1" applyAlignment="1">
      <alignment horizontal="center" vertical="center"/>
    </xf>
    <xf numFmtId="38" fontId="9" fillId="0" borderId="45" xfId="3" applyFont="1" applyFill="1" applyBorder="1" applyAlignment="1">
      <alignment vertical="center"/>
    </xf>
    <xf numFmtId="38" fontId="9" fillId="4" borderId="11" xfId="3" applyFont="1" applyFill="1" applyBorder="1" applyAlignment="1">
      <alignment vertical="center"/>
    </xf>
    <xf numFmtId="38" fontId="9" fillId="4" borderId="34" xfId="3" applyFont="1" applyFill="1" applyBorder="1" applyAlignment="1">
      <alignment vertical="center"/>
    </xf>
    <xf numFmtId="38" fontId="9" fillId="4" borderId="35" xfId="3" applyFont="1" applyFill="1" applyBorder="1" applyAlignment="1">
      <alignment vertical="center"/>
    </xf>
    <xf numFmtId="38" fontId="9" fillId="4" borderId="36" xfId="3" applyFont="1" applyFill="1" applyBorder="1" applyAlignment="1">
      <alignment vertical="center"/>
    </xf>
    <xf numFmtId="38" fontId="9" fillId="10" borderId="14" xfId="4" applyFont="1" applyFill="1" applyBorder="1" applyAlignment="1" applyProtection="1">
      <alignment vertical="center"/>
      <protection locked="0"/>
    </xf>
    <xf numFmtId="38" fontId="9" fillId="10" borderId="34" xfId="4" applyFont="1" applyFill="1" applyBorder="1" applyAlignment="1" applyProtection="1">
      <alignment vertical="center"/>
      <protection locked="0"/>
    </xf>
    <xf numFmtId="38" fontId="9" fillId="10" borderId="7" xfId="4" applyFont="1" applyFill="1" applyBorder="1" applyAlignment="1" applyProtection="1">
      <alignment vertical="center"/>
      <protection locked="0"/>
    </xf>
    <xf numFmtId="38" fontId="9" fillId="10" borderId="43" xfId="4" applyFont="1" applyFill="1" applyBorder="1" applyAlignment="1" applyProtection="1">
      <alignment vertical="center"/>
      <protection locked="0"/>
    </xf>
    <xf numFmtId="38" fontId="9" fillId="10" borderId="12" xfId="4" applyFont="1" applyFill="1" applyBorder="1" applyAlignment="1" applyProtection="1">
      <alignment vertical="center"/>
      <protection locked="0"/>
    </xf>
    <xf numFmtId="38" fontId="9" fillId="10" borderId="36" xfId="4" applyFont="1" applyFill="1" applyBorder="1" applyAlignment="1" applyProtection="1">
      <alignment vertical="center"/>
      <protection locked="0"/>
    </xf>
    <xf numFmtId="38" fontId="9" fillId="10" borderId="14" xfId="3" applyFont="1" applyFill="1" applyBorder="1" applyAlignment="1" applyProtection="1">
      <alignment vertical="center"/>
      <protection locked="0"/>
    </xf>
    <xf numFmtId="38" fontId="9" fillId="10" borderId="34" xfId="3" applyFont="1" applyFill="1" applyBorder="1" applyAlignment="1" applyProtection="1">
      <alignment vertical="center"/>
      <protection locked="0"/>
    </xf>
    <xf numFmtId="38" fontId="9" fillId="10" borderId="7" xfId="3" applyFont="1" applyFill="1" applyBorder="1" applyAlignment="1" applyProtection="1">
      <alignment vertical="center"/>
      <protection locked="0"/>
    </xf>
    <xf numFmtId="38" fontId="9" fillId="10" borderId="43" xfId="3" applyFont="1" applyFill="1" applyBorder="1" applyAlignment="1" applyProtection="1">
      <alignment vertical="center"/>
      <protection locked="0"/>
    </xf>
    <xf numFmtId="38" fontId="9" fillId="10" borderId="12" xfId="3" applyFont="1" applyFill="1" applyBorder="1" applyAlignment="1" applyProtection="1">
      <alignment vertical="center"/>
      <protection locked="0"/>
    </xf>
    <xf numFmtId="38" fontId="9" fillId="10" borderId="36" xfId="3" applyFont="1" applyFill="1" applyBorder="1" applyAlignment="1" applyProtection="1">
      <alignment vertical="center"/>
      <protection locked="0"/>
    </xf>
    <xf numFmtId="38" fontId="9" fillId="10" borderId="1" xfId="3" applyFont="1" applyFill="1" applyBorder="1" applyAlignment="1" applyProtection="1">
      <alignment vertical="center"/>
      <protection locked="0"/>
    </xf>
    <xf numFmtId="38" fontId="9" fillId="10" borderId="35" xfId="3" applyFont="1" applyFill="1" applyBorder="1" applyAlignment="1" applyProtection="1">
      <alignment vertical="center"/>
      <protection locked="0"/>
    </xf>
    <xf numFmtId="38" fontId="9" fillId="10" borderId="44" xfId="3" applyFont="1" applyFill="1" applyBorder="1" applyAlignment="1" applyProtection="1">
      <alignment vertical="center"/>
      <protection locked="0"/>
    </xf>
    <xf numFmtId="38" fontId="9" fillId="10" borderId="30" xfId="3" applyFont="1" applyFill="1" applyBorder="1" applyAlignment="1" applyProtection="1">
      <alignment vertical="center"/>
      <protection locked="0"/>
    </xf>
    <xf numFmtId="38" fontId="9" fillId="10" borderId="29" xfId="3" applyFont="1" applyFill="1" applyBorder="1" applyAlignment="1" applyProtection="1">
      <alignment vertical="center"/>
      <protection locked="0"/>
    </xf>
    <xf numFmtId="38" fontId="9" fillId="10" borderId="44" xfId="4" applyFont="1" applyFill="1" applyBorder="1" applyAlignment="1" applyProtection="1">
      <alignment vertical="center"/>
      <protection locked="0"/>
    </xf>
    <xf numFmtId="38" fontId="9" fillId="10" borderId="30" xfId="4" applyFont="1" applyFill="1" applyBorder="1" applyAlignment="1" applyProtection="1">
      <alignment vertical="center"/>
      <protection locked="0"/>
    </xf>
    <xf numFmtId="38" fontId="9" fillId="10" borderId="29" xfId="4" applyFont="1" applyFill="1" applyBorder="1" applyAlignment="1" applyProtection="1">
      <alignment vertical="center"/>
      <protection locked="0"/>
    </xf>
    <xf numFmtId="38" fontId="9" fillId="10" borderId="46" xfId="4" applyFont="1" applyFill="1" applyBorder="1" applyAlignment="1" applyProtection="1">
      <alignment vertical="center"/>
      <protection locked="0"/>
    </xf>
    <xf numFmtId="38" fontId="9" fillId="3" borderId="30" xfId="3" applyFont="1" applyFill="1" applyBorder="1" applyAlignment="1">
      <alignment vertical="center"/>
    </xf>
    <xf numFmtId="38" fontId="9" fillId="3" borderId="4" xfId="3" applyFont="1" applyFill="1" applyBorder="1" applyAlignment="1">
      <alignment vertical="center"/>
    </xf>
    <xf numFmtId="38" fontId="9" fillId="3" borderId="45" xfId="3" applyFont="1" applyFill="1" applyBorder="1" applyAlignment="1">
      <alignment vertical="center"/>
    </xf>
    <xf numFmtId="38" fontId="9" fillId="10" borderId="4" xfId="3" applyFont="1" applyFill="1" applyBorder="1" applyAlignment="1" applyProtection="1">
      <alignment vertical="center"/>
      <protection locked="0"/>
    </xf>
    <xf numFmtId="38" fontId="9" fillId="10" borderId="46" xfId="3" applyFont="1" applyFill="1" applyBorder="1" applyAlignment="1" applyProtection="1">
      <alignment vertical="center"/>
      <protection locked="0"/>
    </xf>
    <xf numFmtId="38" fontId="9" fillId="4" borderId="44" xfId="3" applyFont="1" applyFill="1" applyBorder="1" applyAlignment="1">
      <alignment vertical="center"/>
    </xf>
    <xf numFmtId="38" fontId="9" fillId="4" borderId="4" xfId="3" applyFont="1" applyFill="1" applyBorder="1" applyAlignment="1">
      <alignment vertical="center"/>
    </xf>
    <xf numFmtId="38" fontId="9" fillId="4" borderId="45" xfId="3" applyFont="1" applyFill="1" applyBorder="1" applyAlignment="1">
      <alignment vertical="center"/>
    </xf>
    <xf numFmtId="38" fontId="9" fillId="11" borderId="34" xfId="3" applyFont="1" applyFill="1" applyBorder="1" applyAlignment="1">
      <alignment horizontal="distributed" vertical="center"/>
    </xf>
    <xf numFmtId="38" fontId="9" fillId="3" borderId="43" xfId="3" applyFont="1" applyFill="1" applyBorder="1" applyAlignment="1">
      <alignment horizontal="distributed" vertical="center"/>
    </xf>
    <xf numFmtId="38" fontId="9" fillId="3" borderId="35" xfId="3" applyFont="1" applyFill="1" applyBorder="1" applyAlignment="1">
      <alignment horizontal="distributed" vertical="center"/>
    </xf>
    <xf numFmtId="38" fontId="9" fillId="3" borderId="36" xfId="3" applyFont="1" applyFill="1" applyBorder="1" applyAlignment="1">
      <alignment horizontal="distributed" vertical="center"/>
    </xf>
    <xf numFmtId="38" fontId="9" fillId="4" borderId="34" xfId="3" applyFont="1" applyFill="1" applyBorder="1" applyAlignment="1">
      <alignment horizontal="distributed" vertical="center"/>
    </xf>
    <xf numFmtId="38" fontId="9" fillId="4" borderId="43" xfId="3" applyFont="1" applyFill="1" applyBorder="1" applyAlignment="1">
      <alignment horizontal="distributed" vertical="center"/>
    </xf>
    <xf numFmtId="38" fontId="9" fillId="4" borderId="35" xfId="3" applyFont="1" applyFill="1" applyBorder="1" applyAlignment="1">
      <alignment horizontal="distributed" vertical="center"/>
    </xf>
    <xf numFmtId="38" fontId="9" fillId="4" borderId="36" xfId="3" applyFont="1" applyFill="1" applyBorder="1" applyAlignment="1">
      <alignment horizontal="distributed" vertical="center"/>
    </xf>
    <xf numFmtId="38" fontId="8" fillId="2" borderId="5" xfId="4" applyFont="1" applyFill="1" applyBorder="1">
      <alignment vertical="center"/>
    </xf>
    <xf numFmtId="178" fontId="8" fillId="10" borderId="37" xfId="0" applyNumberFormat="1" applyFont="1" applyFill="1" applyBorder="1" applyAlignment="1" applyProtection="1">
      <alignment horizontal="center" vertical="center"/>
      <protection locked="0"/>
    </xf>
    <xf numFmtId="38" fontId="8" fillId="10" borderId="37" xfId="4" applyFont="1" applyFill="1" applyBorder="1" applyProtection="1">
      <alignment vertical="center"/>
      <protection locked="0"/>
    </xf>
    <xf numFmtId="38" fontId="8" fillId="10" borderId="8" xfId="4" applyFont="1" applyFill="1" applyBorder="1" applyProtection="1">
      <alignment vertical="center"/>
      <protection locked="0"/>
    </xf>
    <xf numFmtId="38" fontId="8" fillId="10" borderId="9" xfId="4" applyFont="1" applyFill="1" applyBorder="1" applyProtection="1">
      <alignment vertical="center"/>
      <protection locked="0"/>
    </xf>
    <xf numFmtId="38" fontId="8" fillId="10" borderId="10" xfId="4" applyFont="1" applyFill="1" applyBorder="1" applyProtection="1">
      <alignment vertical="center"/>
      <protection locked="0"/>
    </xf>
    <xf numFmtId="38" fontId="13" fillId="10" borderId="38" xfId="4" applyFont="1" applyFill="1" applyBorder="1" applyProtection="1">
      <alignment vertical="center"/>
      <protection locked="0"/>
    </xf>
    <xf numFmtId="38" fontId="13" fillId="10" borderId="39" xfId="4" applyFont="1" applyFill="1" applyBorder="1" applyProtection="1">
      <alignment vertical="center"/>
      <protection locked="0"/>
    </xf>
    <xf numFmtId="38" fontId="13" fillId="10" borderId="53" xfId="4" applyFont="1" applyFill="1" applyBorder="1" applyProtection="1">
      <alignment vertical="center"/>
      <protection locked="0"/>
    </xf>
    <xf numFmtId="38" fontId="13" fillId="10" borderId="14" xfId="4" applyFont="1" applyFill="1" applyBorder="1" applyProtection="1">
      <alignment vertical="center"/>
      <protection locked="0"/>
    </xf>
    <xf numFmtId="176" fontId="13" fillId="10" borderId="33" xfId="4" applyNumberFormat="1" applyFont="1" applyFill="1" applyBorder="1" applyProtection="1">
      <alignment vertical="center"/>
      <protection locked="0"/>
    </xf>
    <xf numFmtId="176" fontId="13" fillId="10" borderId="57" xfId="4" applyNumberFormat="1" applyFont="1" applyFill="1" applyBorder="1" applyProtection="1">
      <alignment vertical="center"/>
      <protection locked="0"/>
    </xf>
    <xf numFmtId="176" fontId="13" fillId="10" borderId="58" xfId="4" applyNumberFormat="1" applyFont="1" applyFill="1" applyBorder="1" applyProtection="1">
      <alignment vertical="center"/>
      <protection locked="0"/>
    </xf>
    <xf numFmtId="176" fontId="13" fillId="10" borderId="62" xfId="4" applyNumberFormat="1" applyFont="1" applyFill="1" applyBorder="1" applyProtection="1">
      <alignment vertical="center"/>
      <protection locked="0"/>
    </xf>
    <xf numFmtId="38" fontId="13" fillId="10" borderId="63" xfId="4" applyFont="1" applyFill="1" applyBorder="1" applyProtection="1">
      <alignment vertical="center"/>
      <protection locked="0"/>
    </xf>
    <xf numFmtId="38" fontId="13" fillId="10" borderId="64" xfId="4" applyFont="1" applyFill="1" applyBorder="1" applyProtection="1">
      <alignment vertical="center"/>
      <protection locked="0"/>
    </xf>
    <xf numFmtId="38" fontId="6" fillId="0" borderId="0" xfId="3" applyFont="1" applyAlignment="1" applyProtection="1">
      <alignment horizontal="right" vertical="center"/>
    </xf>
    <xf numFmtId="38" fontId="13" fillId="0" borderId="0" xfId="3" applyFont="1" applyAlignment="1" applyProtection="1">
      <alignment horizontal="center" vertical="center"/>
    </xf>
    <xf numFmtId="179" fontId="17" fillId="0" borderId="30" xfId="3" applyNumberFormat="1" applyFont="1" applyBorder="1" applyAlignment="1" applyProtection="1">
      <alignment horizontal="center" vertical="center"/>
    </xf>
    <xf numFmtId="179" fontId="13" fillId="0" borderId="5" xfId="3" applyNumberFormat="1" applyFont="1" applyBorder="1" applyAlignment="1" applyProtection="1">
      <alignment horizontal="center" vertical="center"/>
    </xf>
    <xf numFmtId="178" fontId="13" fillId="0" borderId="5" xfId="3" applyNumberFormat="1" applyFont="1" applyBorder="1" applyAlignment="1" applyProtection="1">
      <alignment horizontal="center" vertical="center"/>
    </xf>
    <xf numFmtId="38" fontId="13" fillId="0" borderId="1" xfId="3" applyFont="1" applyBorder="1" applyAlignment="1" applyProtection="1">
      <alignment horizontal="center" vertical="center"/>
    </xf>
    <xf numFmtId="38" fontId="13" fillId="6" borderId="4" xfId="4" applyFont="1" applyFill="1" applyBorder="1" applyProtection="1">
      <alignment vertical="center"/>
    </xf>
    <xf numFmtId="38" fontId="13" fillId="8" borderId="15" xfId="4" applyFont="1" applyFill="1" applyBorder="1" applyProtection="1">
      <alignment vertical="center"/>
    </xf>
    <xf numFmtId="38" fontId="13" fillId="6" borderId="1" xfId="4" applyFont="1" applyFill="1" applyBorder="1" applyProtection="1">
      <alignment vertical="center"/>
    </xf>
    <xf numFmtId="38" fontId="13" fillId="0" borderId="15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/>
    </xf>
    <xf numFmtId="38" fontId="13" fillId="6" borderId="31" xfId="4" applyFont="1" applyFill="1" applyBorder="1" applyProtection="1">
      <alignment vertical="center"/>
    </xf>
    <xf numFmtId="38" fontId="13" fillId="0" borderId="7" xfId="3" applyFont="1" applyBorder="1" applyAlignment="1" applyProtection="1">
      <alignment horizontal="left" vertical="center"/>
    </xf>
    <xf numFmtId="38" fontId="13" fillId="0" borderId="13" xfId="3" applyFont="1" applyBorder="1" applyAlignment="1" applyProtection="1">
      <alignment horizontal="left" vertical="center"/>
    </xf>
    <xf numFmtId="38" fontId="13" fillId="0" borderId="26" xfId="3" applyFont="1" applyBorder="1" applyProtection="1">
      <alignment vertical="center"/>
    </xf>
    <xf numFmtId="176" fontId="13" fillId="8" borderId="32" xfId="4" applyNumberFormat="1" applyFont="1" applyFill="1" applyBorder="1" applyProtection="1">
      <alignment vertical="center"/>
    </xf>
    <xf numFmtId="38" fontId="13" fillId="6" borderId="7" xfId="4" applyFont="1" applyFill="1" applyBorder="1" applyProtection="1">
      <alignment vertical="center"/>
    </xf>
    <xf numFmtId="38" fontId="13" fillId="0" borderId="0" xfId="3" applyFont="1" applyProtection="1">
      <alignment vertical="center"/>
    </xf>
    <xf numFmtId="38" fontId="8" fillId="0" borderId="0" xfId="3" applyFont="1" applyProtection="1">
      <alignment vertical="center"/>
    </xf>
    <xf numFmtId="179" fontId="13" fillId="0" borderId="1" xfId="3" applyNumberFormat="1" applyFont="1" applyBorder="1" applyAlignment="1" applyProtection="1">
      <alignment horizontal="center" vertical="center"/>
    </xf>
    <xf numFmtId="178" fontId="13" fillId="0" borderId="1" xfId="3" applyNumberFormat="1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38" fontId="13" fillId="0" borderId="1" xfId="4" applyFont="1" applyBorder="1" applyProtection="1">
      <alignment vertical="center"/>
    </xf>
    <xf numFmtId="177" fontId="13" fillId="0" borderId="2" xfId="4" applyNumberFormat="1" applyFont="1" applyFill="1" applyBorder="1" applyProtection="1">
      <alignment vertical="center"/>
    </xf>
    <xf numFmtId="38" fontId="13" fillId="0" borderId="4" xfId="3" applyFont="1" applyBorder="1" applyAlignment="1" applyProtection="1">
      <alignment horizontal="left" vertical="center"/>
    </xf>
    <xf numFmtId="38" fontId="13" fillId="8" borderId="31" xfId="4" applyFont="1" applyFill="1" applyBorder="1" applyProtection="1">
      <alignment vertical="center"/>
    </xf>
    <xf numFmtId="176" fontId="13" fillId="0" borderId="32" xfId="4" applyNumberFormat="1" applyFont="1" applyBorder="1" applyProtection="1">
      <alignment vertical="center"/>
    </xf>
    <xf numFmtId="38" fontId="13" fillId="0" borderId="4" xfId="3" applyFont="1" applyBorder="1" applyProtection="1">
      <alignment vertical="center"/>
    </xf>
    <xf numFmtId="38" fontId="13" fillId="7" borderId="1" xfId="4" applyFont="1" applyFill="1" applyBorder="1" applyProtection="1">
      <alignment vertical="center"/>
    </xf>
    <xf numFmtId="176" fontId="13" fillId="0" borderId="31" xfId="4" applyNumberFormat="1" applyFont="1" applyBorder="1" applyProtection="1">
      <alignment vertical="center"/>
    </xf>
    <xf numFmtId="176" fontId="13" fillId="7" borderId="32" xfId="4" applyNumberFormat="1" applyFont="1" applyFill="1" applyBorder="1" applyProtection="1">
      <alignment vertical="center"/>
    </xf>
    <xf numFmtId="38" fontId="13" fillId="0" borderId="4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 shrinkToFit="1"/>
    </xf>
    <xf numFmtId="0" fontId="20" fillId="0" borderId="0" xfId="0" applyFont="1" applyProtection="1">
      <alignment vertical="center"/>
    </xf>
    <xf numFmtId="186" fontId="6" fillId="7" borderId="0" xfId="0" applyNumberFormat="1" applyFont="1" applyFill="1" applyBorder="1" applyAlignment="1" applyProtection="1">
      <alignment horizontal="right" vertical="center"/>
    </xf>
    <xf numFmtId="0" fontId="13" fillId="0" borderId="0" xfId="2" applyFont="1" applyAlignment="1" applyProtection="1">
      <alignment horizontal="right" vertical="center"/>
    </xf>
    <xf numFmtId="0" fontId="13" fillId="0" borderId="0" xfId="2" applyFont="1" applyProtection="1">
      <alignment vertical="center"/>
    </xf>
    <xf numFmtId="0" fontId="21" fillId="0" borderId="0" xfId="2" applyFont="1" applyProtection="1">
      <alignment vertical="center"/>
    </xf>
    <xf numFmtId="38" fontId="13" fillId="7" borderId="31" xfId="4" applyFont="1" applyFill="1" applyBorder="1" applyProtection="1">
      <alignment vertical="center"/>
    </xf>
    <xf numFmtId="38" fontId="13" fillId="10" borderId="41" xfId="4" applyFont="1" applyFill="1" applyBorder="1" applyProtection="1">
      <alignment vertical="center"/>
      <protection locked="0"/>
    </xf>
    <xf numFmtId="38" fontId="13" fillId="10" borderId="65" xfId="4" applyFont="1" applyFill="1" applyBorder="1" applyProtection="1">
      <alignment vertical="center"/>
      <protection locked="0"/>
    </xf>
    <xf numFmtId="176" fontId="13" fillId="10" borderId="66" xfId="4" applyNumberFormat="1" applyFont="1" applyFill="1" applyBorder="1" applyProtection="1">
      <alignment vertical="center"/>
      <protection locked="0"/>
    </xf>
    <xf numFmtId="176" fontId="13" fillId="10" borderId="68" xfId="4" applyNumberFormat="1" applyFont="1" applyFill="1" applyBorder="1" applyProtection="1">
      <alignment vertical="center"/>
      <protection locked="0"/>
    </xf>
    <xf numFmtId="38" fontId="13" fillId="10" borderId="69" xfId="4" applyFont="1" applyFill="1" applyBorder="1" applyProtection="1">
      <alignment vertical="center"/>
      <protection locked="0"/>
    </xf>
    <xf numFmtId="38" fontId="13" fillId="10" borderId="70" xfId="4" applyFont="1" applyFill="1" applyBorder="1" applyProtection="1">
      <alignment vertical="center"/>
      <protection locked="0"/>
    </xf>
    <xf numFmtId="38" fontId="13" fillId="10" borderId="71" xfId="4" applyFont="1" applyFill="1" applyBorder="1" applyProtection="1">
      <alignment vertical="center"/>
      <protection locked="0"/>
    </xf>
    <xf numFmtId="38" fontId="13" fillId="10" borderId="75" xfId="4" applyFont="1" applyFill="1" applyBorder="1" applyProtection="1">
      <alignment vertical="center"/>
      <protection locked="0"/>
    </xf>
    <xf numFmtId="187" fontId="13" fillId="0" borderId="32" xfId="4" applyNumberFormat="1" applyFont="1" applyBorder="1" applyProtection="1">
      <alignment vertical="center"/>
    </xf>
    <xf numFmtId="187" fontId="13" fillId="6" borderId="32" xfId="4" applyNumberFormat="1" applyFont="1" applyFill="1" applyBorder="1" applyProtection="1">
      <alignment vertical="center"/>
    </xf>
    <xf numFmtId="187" fontId="13" fillId="0" borderId="31" xfId="4" applyNumberFormat="1" applyFont="1" applyBorder="1" applyProtection="1">
      <alignment vertical="center"/>
    </xf>
    <xf numFmtId="187" fontId="13" fillId="6" borderId="31" xfId="4" applyNumberFormat="1" applyFont="1" applyFill="1" applyBorder="1" applyProtection="1">
      <alignment vertical="center"/>
    </xf>
    <xf numFmtId="187" fontId="13" fillId="6" borderId="33" xfId="4" applyNumberFormat="1" applyFont="1" applyFill="1" applyBorder="1" applyProtection="1">
      <alignment vertical="center"/>
    </xf>
    <xf numFmtId="187" fontId="13" fillId="8" borderId="32" xfId="4" applyNumberFormat="1" applyFont="1" applyFill="1" applyBorder="1" applyProtection="1">
      <alignment vertical="center"/>
    </xf>
    <xf numFmtId="187" fontId="13" fillId="7" borderId="32" xfId="4" applyNumberFormat="1" applyFont="1" applyFill="1" applyBorder="1" applyProtection="1">
      <alignment vertical="center"/>
    </xf>
    <xf numFmtId="176" fontId="13" fillId="7" borderId="52" xfId="4" applyNumberFormat="1" applyFont="1" applyFill="1" applyBorder="1" applyProtection="1">
      <alignment vertical="center"/>
    </xf>
    <xf numFmtId="38" fontId="8" fillId="2" borderId="55" xfId="4" applyFont="1" applyFill="1" applyBorder="1" applyProtection="1">
      <alignment vertical="center"/>
    </xf>
    <xf numFmtId="0" fontId="6" fillId="10" borderId="37" xfId="2" applyFill="1" applyBorder="1" applyProtection="1">
      <alignment vertical="center"/>
      <protection locked="0"/>
    </xf>
    <xf numFmtId="0" fontId="0" fillId="0" borderId="1" xfId="0" applyBorder="1">
      <alignment vertical="center"/>
    </xf>
    <xf numFmtId="38" fontId="9" fillId="0" borderId="71" xfId="3" applyFont="1" applyFill="1" applyBorder="1" applyAlignment="1">
      <alignment horizontal="distributed" vertical="center"/>
    </xf>
    <xf numFmtId="38" fontId="9" fillId="0" borderId="76" xfId="3" applyFont="1" applyFill="1" applyBorder="1" applyAlignment="1">
      <alignment horizontal="distributed" vertical="center"/>
    </xf>
    <xf numFmtId="38" fontId="9" fillId="0" borderId="72" xfId="3" applyFont="1" applyFill="1" applyBorder="1" applyAlignment="1">
      <alignment horizontal="distributed" vertical="center"/>
    </xf>
    <xf numFmtId="38" fontId="9" fillId="0" borderId="46" xfId="3" applyFont="1" applyFill="1" applyBorder="1" applyAlignment="1">
      <alignment horizontal="distributed" vertical="center"/>
    </xf>
    <xf numFmtId="38" fontId="9" fillId="7" borderId="72" xfId="3" applyFont="1" applyFill="1" applyBorder="1" applyAlignment="1">
      <alignment horizontal="distributed" vertical="center"/>
    </xf>
    <xf numFmtId="38" fontId="9" fillId="7" borderId="80" xfId="3" applyFont="1" applyFill="1" applyBorder="1" applyAlignment="1">
      <alignment horizontal="distributed" vertical="center"/>
    </xf>
    <xf numFmtId="38" fontId="13" fillId="0" borderId="28" xfId="3" applyFont="1" applyBorder="1" applyAlignment="1" applyProtection="1">
      <alignment horizontal="left" vertical="center"/>
    </xf>
    <xf numFmtId="0" fontId="13" fillId="0" borderId="1" xfId="4" applyNumberFormat="1" applyFont="1" applyBorder="1" applyProtection="1">
      <alignment vertical="center"/>
    </xf>
    <xf numFmtId="0" fontId="22" fillId="10" borderId="37" xfId="2" applyFont="1" applyFill="1" applyBorder="1" applyAlignment="1" applyProtection="1">
      <alignment horizontal="center" vertical="center"/>
      <protection locked="0"/>
    </xf>
    <xf numFmtId="38" fontId="13" fillId="10" borderId="81" xfId="4" applyFont="1" applyFill="1" applyBorder="1" applyProtection="1">
      <alignment vertical="center"/>
      <protection locked="0"/>
    </xf>
    <xf numFmtId="38" fontId="13" fillId="10" borderId="5" xfId="4" applyFont="1" applyFill="1" applyBorder="1" applyProtection="1">
      <alignment vertical="center"/>
      <protection locked="0"/>
    </xf>
    <xf numFmtId="38" fontId="13" fillId="10" borderId="6" xfId="4" applyFont="1" applyFill="1" applyBorder="1" applyProtection="1">
      <alignment vertical="center"/>
      <protection locked="0"/>
    </xf>
    <xf numFmtId="38" fontId="13" fillId="10" borderId="80" xfId="4" applyFont="1" applyFill="1" applyBorder="1" applyProtection="1">
      <alignment vertical="center"/>
      <protection locked="0"/>
    </xf>
    <xf numFmtId="38" fontId="13" fillId="6" borderId="39" xfId="4" applyFont="1" applyFill="1" applyBorder="1" applyProtection="1">
      <alignment vertical="center"/>
    </xf>
    <xf numFmtId="38" fontId="13" fillId="10" borderId="61" xfId="4" applyFont="1" applyFill="1" applyBorder="1" applyProtection="1">
      <alignment vertical="center"/>
      <protection locked="0"/>
    </xf>
    <xf numFmtId="38" fontId="13" fillId="10" borderId="31" xfId="4" applyFont="1" applyFill="1" applyBorder="1" applyProtection="1">
      <alignment vertical="center"/>
      <protection locked="0"/>
    </xf>
    <xf numFmtId="38" fontId="13" fillId="10" borderId="82" xfId="4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</xf>
    <xf numFmtId="178" fontId="6" fillId="0" borderId="5" xfId="3" applyNumberFormat="1" applyFont="1" applyBorder="1" applyAlignment="1">
      <alignment horizontal="center" vertical="center"/>
    </xf>
    <xf numFmtId="0" fontId="0" fillId="13" borderId="0" xfId="0" applyFill="1">
      <alignment vertical="center"/>
    </xf>
    <xf numFmtId="38" fontId="0" fillId="13" borderId="0" xfId="0" applyNumberFormat="1" applyFill="1">
      <alignment vertical="center"/>
    </xf>
    <xf numFmtId="38" fontId="0" fillId="13" borderId="0" xfId="0" applyNumberFormat="1" applyFill="1" applyAlignment="1">
      <alignment horizontal="right" vertical="center"/>
    </xf>
    <xf numFmtId="38" fontId="0" fillId="13" borderId="13" xfId="0" applyNumberFormat="1" applyFill="1" applyBorder="1">
      <alignment vertical="center"/>
    </xf>
    <xf numFmtId="38" fontId="0" fillId="13" borderId="27" xfId="0" applyNumberFormat="1" applyFill="1" applyBorder="1">
      <alignment vertical="center"/>
    </xf>
    <xf numFmtId="0" fontId="0" fillId="13" borderId="0" xfId="0" applyFill="1" applyAlignment="1">
      <alignment horizontal="right" vertical="center"/>
    </xf>
    <xf numFmtId="38" fontId="0" fillId="13" borderId="0" xfId="4" applyFont="1" applyFill="1" applyAlignment="1">
      <alignment horizontal="right" vertical="center"/>
    </xf>
    <xf numFmtId="38" fontId="0" fillId="13" borderId="0" xfId="4" applyFont="1" applyFill="1">
      <alignment vertical="center"/>
    </xf>
    <xf numFmtId="38" fontId="0" fillId="13" borderId="0" xfId="0" applyNumberFormat="1" applyFill="1" applyProtection="1">
      <alignment vertical="center"/>
    </xf>
    <xf numFmtId="0" fontId="0" fillId="13" borderId="5" xfId="0" applyFill="1" applyBorder="1" applyAlignment="1" applyProtection="1">
      <alignment horizontal="right" vertical="center"/>
    </xf>
    <xf numFmtId="0" fontId="0" fillId="13" borderId="0" xfId="0" applyFill="1" applyProtection="1">
      <alignment vertical="center"/>
    </xf>
    <xf numFmtId="38" fontId="0" fillId="13" borderId="7" xfId="0" applyNumberFormat="1" applyFill="1" applyBorder="1" applyProtection="1">
      <alignment vertical="center"/>
    </xf>
    <xf numFmtId="38" fontId="0" fillId="12" borderId="0" xfId="0" applyNumberFormat="1" applyFill="1" applyProtection="1">
      <alignment vertical="center"/>
    </xf>
    <xf numFmtId="38" fontId="0" fillId="12" borderId="0" xfId="0" applyNumberFormat="1" applyFont="1" applyFill="1" applyProtection="1">
      <alignment vertical="center"/>
    </xf>
    <xf numFmtId="38" fontId="0" fillId="12" borderId="0" xfId="0" applyNumberFormat="1" applyFill="1">
      <alignment vertical="center"/>
    </xf>
    <xf numFmtId="38" fontId="0" fillId="12" borderId="0" xfId="4" applyFont="1" applyFill="1">
      <alignment vertical="center"/>
    </xf>
    <xf numFmtId="38" fontId="0" fillId="13" borderId="5" xfId="4" applyFont="1" applyFill="1" applyBorder="1" applyAlignment="1">
      <alignment horizontal="right" vertical="center"/>
    </xf>
    <xf numFmtId="38" fontId="0" fillId="13" borderId="7" xfId="4" applyFont="1" applyFill="1" applyBorder="1">
      <alignment vertical="center"/>
    </xf>
    <xf numFmtId="38" fontId="0" fillId="13" borderId="0" xfId="0" applyNumberFormat="1" applyFill="1" applyAlignment="1" applyProtection="1">
      <alignment horizontal="center" vertical="center"/>
    </xf>
    <xf numFmtId="38" fontId="6" fillId="0" borderId="5" xfId="3" applyFont="1" applyFill="1" applyBorder="1">
      <alignment vertical="center"/>
    </xf>
    <xf numFmtId="38" fontId="6" fillId="10" borderId="38" xfId="4" applyFont="1" applyFill="1" applyBorder="1" applyAlignment="1" applyProtection="1">
      <alignment horizontal="right" vertical="center"/>
      <protection locked="0"/>
    </xf>
    <xf numFmtId="38" fontId="6" fillId="10" borderId="39" xfId="4" applyFont="1" applyFill="1" applyBorder="1" applyAlignment="1" applyProtection="1">
      <alignment horizontal="right" vertical="center"/>
      <protection locked="0"/>
    </xf>
    <xf numFmtId="38" fontId="6" fillId="10" borderId="40" xfId="4" applyFont="1" applyFill="1" applyBorder="1" applyAlignment="1" applyProtection="1">
      <alignment horizontal="right" vertical="center"/>
      <protection locked="0"/>
    </xf>
    <xf numFmtId="0" fontId="0" fillId="13" borderId="5" xfId="0" applyFill="1" applyBorder="1" applyAlignment="1">
      <alignment horizontal="right" vertical="center"/>
    </xf>
    <xf numFmtId="38" fontId="0" fillId="13" borderId="30" xfId="0" applyNumberFormat="1" applyFill="1" applyBorder="1">
      <alignment vertical="center"/>
    </xf>
    <xf numFmtId="38" fontId="0" fillId="13" borderId="7" xfId="0" applyNumberFormat="1" applyFill="1" applyBorder="1">
      <alignment vertical="center"/>
    </xf>
    <xf numFmtId="38" fontId="8" fillId="0" borderId="0" xfId="4" applyFont="1">
      <alignment vertical="center"/>
    </xf>
    <xf numFmtId="38" fontId="8" fillId="13" borderId="1" xfId="4" applyFont="1" applyFill="1" applyBorder="1" applyAlignment="1">
      <alignment horizontal="center" vertical="center"/>
    </xf>
    <xf numFmtId="38" fontId="8" fillId="13" borderId="0" xfId="4" applyFont="1" applyFill="1">
      <alignment vertical="center"/>
    </xf>
    <xf numFmtId="0" fontId="8" fillId="0" borderId="0" xfId="0" applyFont="1" applyAlignment="1">
      <alignment horizontal="right" vertical="center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24" fillId="0" borderId="84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6" fillId="10" borderId="38" xfId="2" applyFill="1" applyBorder="1" applyProtection="1">
      <alignment vertical="center"/>
      <protection locked="0"/>
    </xf>
    <xf numFmtId="0" fontId="6" fillId="10" borderId="39" xfId="2" applyFill="1" applyBorder="1" applyProtection="1">
      <alignment vertical="center"/>
      <protection locked="0"/>
    </xf>
    <xf numFmtId="0" fontId="6" fillId="10" borderId="40" xfId="2" applyFill="1" applyBorder="1" applyProtection="1">
      <alignment vertical="center"/>
      <protection locked="0"/>
    </xf>
    <xf numFmtId="0" fontId="6" fillId="0" borderId="3" xfId="2" applyBorder="1" applyAlignment="1">
      <alignment horizontal="left" vertical="center"/>
    </xf>
    <xf numFmtId="38" fontId="13" fillId="0" borderId="2" xfId="3" applyFont="1" applyBorder="1" applyAlignment="1" applyProtection="1">
      <alignment horizontal="left" vertical="center"/>
    </xf>
    <xf numFmtId="38" fontId="13" fillId="0" borderId="28" xfId="3" applyFont="1" applyBorder="1" applyAlignment="1" applyProtection="1">
      <alignment horizontal="left" vertical="center"/>
    </xf>
    <xf numFmtId="0" fontId="6" fillId="0" borderId="0" xfId="2" applyFill="1" applyBorder="1">
      <alignment vertical="center"/>
    </xf>
    <xf numFmtId="38" fontId="13" fillId="0" borderId="0" xfId="3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176" fontId="13" fillId="10" borderId="92" xfId="4" applyNumberFormat="1" applyFont="1" applyFill="1" applyBorder="1" applyProtection="1">
      <alignment vertical="center"/>
      <protection locked="0"/>
    </xf>
    <xf numFmtId="176" fontId="13" fillId="10" borderId="93" xfId="4" applyNumberFormat="1" applyFont="1" applyFill="1" applyBorder="1" applyProtection="1">
      <alignment vertical="center"/>
      <protection locked="0"/>
    </xf>
    <xf numFmtId="176" fontId="13" fillId="10" borderId="94" xfId="4" applyNumberFormat="1" applyFont="1" applyFill="1" applyBorder="1" applyProtection="1">
      <alignment vertical="center"/>
      <protection locked="0"/>
    </xf>
    <xf numFmtId="176" fontId="13" fillId="10" borderId="95" xfId="4" applyNumberFormat="1" applyFont="1" applyFill="1" applyBorder="1" applyProtection="1">
      <alignment vertical="center"/>
      <protection locked="0"/>
    </xf>
    <xf numFmtId="176" fontId="13" fillId="10" borderId="55" xfId="4" applyNumberFormat="1" applyFont="1" applyFill="1" applyBorder="1" applyProtection="1">
      <alignment vertical="center"/>
      <protection locked="0"/>
    </xf>
    <xf numFmtId="176" fontId="13" fillId="10" borderId="12" xfId="4" applyNumberFormat="1" applyFont="1" applyFill="1" applyBorder="1" applyProtection="1">
      <alignment vertical="center"/>
      <protection locked="0"/>
    </xf>
    <xf numFmtId="176" fontId="13" fillId="10" borderId="36" xfId="4" applyNumberFormat="1" applyFont="1" applyFill="1" applyBorder="1" applyProtection="1">
      <alignment vertical="center"/>
      <protection locked="0"/>
    </xf>
    <xf numFmtId="38" fontId="9" fillId="10" borderId="10" xfId="4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</xf>
    <xf numFmtId="38" fontId="0" fillId="0" borderId="0" xfId="0" applyNumberFormat="1" applyFill="1" applyProtection="1">
      <alignment vertical="center"/>
    </xf>
    <xf numFmtId="38" fontId="6" fillId="4" borderId="5" xfId="4" applyFont="1" applyFill="1" applyBorder="1" applyAlignment="1" applyProtection="1">
      <alignment horizontal="right" vertical="center"/>
    </xf>
    <xf numFmtId="38" fontId="6" fillId="0" borderId="5" xfId="4" applyFont="1" applyBorder="1" applyAlignment="1" applyProtection="1">
      <alignment horizontal="right" vertical="center"/>
    </xf>
    <xf numFmtId="38" fontId="6" fillId="4" borderId="1" xfId="4" applyFont="1" applyFill="1" applyBorder="1" applyAlignment="1" applyProtection="1">
      <alignment horizontal="right" vertical="center"/>
    </xf>
    <xf numFmtId="38" fontId="6" fillId="0" borderId="0" xfId="4" applyFont="1" applyFill="1" applyBorder="1" applyAlignment="1" applyProtection="1">
      <alignment horizontal="right" vertical="center"/>
    </xf>
    <xf numFmtId="38" fontId="6" fillId="5" borderId="1" xfId="4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6" borderId="98" xfId="0" applyFill="1" applyBorder="1" applyAlignment="1">
      <alignment horizontal="center" vertical="center"/>
    </xf>
    <xf numFmtId="0" fontId="0" fillId="6" borderId="99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38" fontId="13" fillId="0" borderId="15" xfId="3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6" fillId="0" borderId="0" xfId="2" applyAlignment="1">
      <alignment horizontal="left" vertical="center"/>
    </xf>
    <xf numFmtId="0" fontId="4" fillId="0" borderId="0" xfId="2" applyFont="1" applyAlignment="1" applyProtection="1">
      <alignment horizontal="center" vertical="center"/>
    </xf>
    <xf numFmtId="178" fontId="6" fillId="0" borderId="5" xfId="3" applyNumberFormat="1" applyFont="1" applyBorder="1" applyAlignment="1">
      <alignment horizontal="center" vertical="center"/>
    </xf>
    <xf numFmtId="0" fontId="6" fillId="0" borderId="0" xfId="2" applyAlignment="1">
      <alignment horizontal="left" vertical="center"/>
    </xf>
    <xf numFmtId="38" fontId="4" fillId="0" borderId="0" xfId="3" applyFont="1" applyFill="1" applyAlignment="1">
      <alignment horizontal="left" vertical="center"/>
    </xf>
    <xf numFmtId="38" fontId="6" fillId="0" borderId="1" xfId="3" applyFont="1" applyBorder="1" applyAlignment="1">
      <alignment horizontal="center" vertical="center"/>
    </xf>
    <xf numFmtId="0" fontId="6" fillId="0" borderId="0" xfId="2" applyAlignment="1" applyProtection="1">
      <alignment horizontal="left" vertical="center"/>
    </xf>
    <xf numFmtId="38" fontId="4" fillId="0" borderId="0" xfId="3" applyFont="1" applyFill="1" applyAlignment="1" applyProtection="1">
      <alignment horizontal="left" vertical="center"/>
    </xf>
    <xf numFmtId="38" fontId="6" fillId="0" borderId="1" xfId="3" applyFont="1" applyBorder="1" applyAlignment="1" applyProtection="1">
      <alignment horizontal="center" vertical="center"/>
    </xf>
    <xf numFmtId="38" fontId="6" fillId="4" borderId="102" xfId="3" applyFont="1" applyFill="1" applyBorder="1" applyAlignment="1">
      <alignment horizontal="center" vertical="center"/>
    </xf>
    <xf numFmtId="38" fontId="6" fillId="4" borderId="101" xfId="3" applyFont="1" applyFill="1" applyBorder="1">
      <alignment vertical="center"/>
    </xf>
    <xf numFmtId="38" fontId="6" fillId="4" borderId="102" xfId="3" applyFont="1" applyFill="1" applyBorder="1">
      <alignment vertical="center"/>
    </xf>
    <xf numFmtId="38" fontId="6" fillId="5" borderId="102" xfId="3" applyFont="1" applyFill="1" applyBorder="1">
      <alignment vertical="center"/>
    </xf>
    <xf numFmtId="0" fontId="0" fillId="0" borderId="7" xfId="0" applyBorder="1" applyProtection="1">
      <alignment vertical="center"/>
    </xf>
    <xf numFmtId="38" fontId="13" fillId="6" borderId="29" xfId="4" applyFont="1" applyFill="1" applyBorder="1" applyProtection="1">
      <alignment vertical="center"/>
    </xf>
    <xf numFmtId="38" fontId="13" fillId="6" borderId="33" xfId="4" applyFont="1" applyFill="1" applyBorder="1" applyProtection="1">
      <alignment vertical="center"/>
    </xf>
    <xf numFmtId="38" fontId="13" fillId="6" borderId="32" xfId="4" applyFont="1" applyFill="1" applyBorder="1" applyProtection="1">
      <alignment vertical="center"/>
    </xf>
    <xf numFmtId="176" fontId="13" fillId="10" borderId="104" xfId="4" applyNumberFormat="1" applyFont="1" applyFill="1" applyBorder="1" applyProtection="1">
      <alignment vertical="center"/>
      <protection locked="0"/>
    </xf>
    <xf numFmtId="176" fontId="13" fillId="10" borderId="105" xfId="4" applyNumberFormat="1" applyFont="1" applyFill="1" applyBorder="1" applyProtection="1">
      <alignment vertical="center"/>
      <protection locked="0"/>
    </xf>
    <xf numFmtId="38" fontId="13" fillId="6" borderId="61" xfId="4" applyFont="1" applyFill="1" applyBorder="1" applyProtection="1">
      <alignment vertical="center"/>
    </xf>
    <xf numFmtId="38" fontId="13" fillId="6" borderId="62" xfId="4" applyFont="1" applyFill="1" applyBorder="1" applyProtection="1">
      <alignment vertical="center"/>
    </xf>
    <xf numFmtId="38" fontId="13" fillId="6" borderId="106" xfId="4" applyFont="1" applyFill="1" applyBorder="1" applyProtection="1">
      <alignment vertical="center"/>
    </xf>
    <xf numFmtId="38" fontId="13" fillId="6" borderId="54" xfId="4" applyFont="1" applyFill="1" applyBorder="1" applyProtection="1">
      <alignment vertical="center"/>
    </xf>
    <xf numFmtId="187" fontId="13" fillId="6" borderId="106" xfId="4" applyNumberFormat="1" applyFont="1" applyFill="1" applyBorder="1" applyProtection="1">
      <alignment vertical="center"/>
    </xf>
    <xf numFmtId="187" fontId="13" fillId="6" borderId="107" xfId="4" applyNumberFormat="1" applyFont="1" applyFill="1" applyBorder="1" applyProtection="1">
      <alignment vertical="center"/>
    </xf>
    <xf numFmtId="187" fontId="13" fillId="6" borderId="61" xfId="4" applyNumberFormat="1" applyFont="1" applyFill="1" applyBorder="1" applyProtection="1">
      <alignment vertical="center"/>
    </xf>
    <xf numFmtId="187" fontId="13" fillId="6" borderId="62" xfId="4" applyNumberFormat="1" applyFont="1" applyFill="1" applyBorder="1" applyProtection="1">
      <alignment vertical="center"/>
    </xf>
    <xf numFmtId="38" fontId="13" fillId="6" borderId="14" xfId="4" applyFont="1" applyFill="1" applyBorder="1" applyProtection="1">
      <alignment vertical="center"/>
    </xf>
    <xf numFmtId="38" fontId="13" fillId="6" borderId="5" xfId="4" applyFont="1" applyFill="1" applyBorder="1" applyProtection="1">
      <alignment vertical="center"/>
    </xf>
    <xf numFmtId="38" fontId="13" fillId="6" borderId="30" xfId="4" applyFont="1" applyFill="1" applyBorder="1" applyProtection="1">
      <alignment vertical="center"/>
    </xf>
    <xf numFmtId="38" fontId="13" fillId="8" borderId="39" xfId="4" applyFont="1" applyFill="1" applyBorder="1" applyProtection="1">
      <alignment vertical="center"/>
    </xf>
    <xf numFmtId="38" fontId="13" fillId="8" borderId="22" xfId="4" applyFont="1" applyFill="1" applyBorder="1" applyProtection="1">
      <alignment vertical="center"/>
    </xf>
    <xf numFmtId="176" fontId="13" fillId="10" borderId="110" xfId="4" applyNumberFormat="1" applyFont="1" applyFill="1" applyBorder="1" applyProtection="1">
      <alignment vertical="center"/>
      <protection locked="0"/>
    </xf>
    <xf numFmtId="176" fontId="13" fillId="10" borderId="52" xfId="4" applyNumberFormat="1" applyFont="1" applyFill="1" applyBorder="1" applyProtection="1">
      <alignment vertical="center"/>
      <protection locked="0"/>
    </xf>
    <xf numFmtId="176" fontId="13" fillId="10" borderId="111" xfId="4" applyNumberFormat="1" applyFont="1" applyFill="1" applyBorder="1" applyProtection="1">
      <alignment vertical="center"/>
      <protection locked="0"/>
    </xf>
    <xf numFmtId="176" fontId="13" fillId="10" borderId="112" xfId="4" applyNumberFormat="1" applyFont="1" applyFill="1" applyBorder="1" applyProtection="1">
      <alignment vertical="center"/>
      <protection locked="0"/>
    </xf>
    <xf numFmtId="38" fontId="13" fillId="8" borderId="12" xfId="4" applyFont="1" applyFill="1" applyBorder="1" applyProtection="1">
      <alignment vertical="center"/>
    </xf>
    <xf numFmtId="38" fontId="13" fillId="10" borderId="110" xfId="4" applyFont="1" applyFill="1" applyBorder="1" applyProtection="1">
      <alignment vertical="center"/>
      <protection locked="0"/>
    </xf>
    <xf numFmtId="38" fontId="13" fillId="10" borderId="52" xfId="4" applyFont="1" applyFill="1" applyBorder="1" applyProtection="1">
      <alignment vertical="center"/>
      <protection locked="0"/>
    </xf>
    <xf numFmtId="176" fontId="13" fillId="10" borderId="114" xfId="4" applyNumberFormat="1" applyFont="1" applyFill="1" applyBorder="1" applyProtection="1">
      <alignment vertical="center"/>
      <protection locked="0"/>
    </xf>
    <xf numFmtId="38" fontId="13" fillId="10" borderId="15" xfId="4" applyFont="1" applyFill="1" applyBorder="1" applyProtection="1">
      <alignment vertical="center"/>
      <protection locked="0"/>
    </xf>
    <xf numFmtId="176" fontId="13" fillId="8" borderId="53" xfId="4" applyNumberFormat="1" applyFont="1" applyFill="1" applyBorder="1" applyProtection="1">
      <alignment vertical="center"/>
    </xf>
    <xf numFmtId="176" fontId="13" fillId="8" borderId="14" xfId="4" applyNumberFormat="1" applyFont="1" applyFill="1" applyBorder="1" applyProtection="1">
      <alignment vertical="center"/>
    </xf>
    <xf numFmtId="176" fontId="13" fillId="8" borderId="34" xfId="4" applyNumberFormat="1" applyFont="1" applyFill="1" applyBorder="1" applyProtection="1">
      <alignment vertical="center"/>
    </xf>
    <xf numFmtId="179" fontId="6" fillId="4" borderId="67" xfId="3" applyNumberFormat="1" applyFont="1" applyFill="1" applyBorder="1" applyAlignment="1">
      <alignment horizontal="center" vertical="center"/>
    </xf>
    <xf numFmtId="179" fontId="6" fillId="4" borderId="68" xfId="3" applyNumberFormat="1" applyFont="1" applyFill="1" applyBorder="1" applyAlignment="1">
      <alignment horizontal="center" vertical="center"/>
    </xf>
    <xf numFmtId="179" fontId="6" fillId="4" borderId="103" xfId="3" applyNumberFormat="1" applyFont="1" applyFill="1" applyBorder="1" applyAlignment="1">
      <alignment horizontal="center" vertical="center"/>
    </xf>
    <xf numFmtId="38" fontId="6" fillId="4" borderId="116" xfId="3" applyFont="1" applyFill="1" applyBorder="1" applyAlignment="1">
      <alignment vertical="center"/>
    </xf>
    <xf numFmtId="38" fontId="6" fillId="4" borderId="117" xfId="3" applyFont="1" applyFill="1" applyBorder="1" applyAlignment="1">
      <alignment vertical="center"/>
    </xf>
    <xf numFmtId="38" fontId="6" fillId="4" borderId="118" xfId="3" applyFont="1" applyFill="1" applyBorder="1" applyAlignment="1">
      <alignment vertical="center"/>
    </xf>
    <xf numFmtId="38" fontId="13" fillId="0" borderId="31" xfId="4" applyFont="1" applyBorder="1" applyProtection="1">
      <alignment vertical="center"/>
    </xf>
    <xf numFmtId="38" fontId="13" fillId="0" borderId="33" xfId="4" applyFont="1" applyBorder="1" applyProtection="1">
      <alignment vertical="center"/>
    </xf>
    <xf numFmtId="38" fontId="13" fillId="0" borderId="32" xfId="4" applyFont="1" applyBorder="1" applyProtection="1">
      <alignment vertical="center"/>
    </xf>
    <xf numFmtId="0" fontId="0" fillId="0" borderId="0" xfId="0" applyAlignment="1" applyProtection="1">
      <alignment horizontal="right" vertical="center"/>
    </xf>
    <xf numFmtId="9" fontId="6" fillId="10" borderId="37" xfId="2" applyNumberFormat="1" applyFill="1" applyBorder="1" applyAlignment="1" applyProtection="1">
      <alignment horizontal="center" vertical="center"/>
      <protection locked="0"/>
    </xf>
    <xf numFmtId="0" fontId="13" fillId="10" borderId="110" xfId="3" applyNumberFormat="1" applyFont="1" applyFill="1" applyBorder="1" applyAlignment="1" applyProtection="1">
      <alignment horizontal="right" vertical="center"/>
      <protection locked="0"/>
    </xf>
    <xf numFmtId="0" fontId="13" fillId="10" borderId="63" xfId="3" applyNumberFormat="1" applyFont="1" applyFill="1" applyBorder="1" applyAlignment="1" applyProtection="1">
      <alignment horizontal="right" vertical="center"/>
      <protection locked="0"/>
    </xf>
    <xf numFmtId="0" fontId="13" fillId="10" borderId="64" xfId="3" applyNumberFormat="1" applyFont="1" applyFill="1" applyBorder="1" applyAlignment="1" applyProtection="1">
      <alignment horizontal="right" vertical="center"/>
      <protection locked="0"/>
    </xf>
    <xf numFmtId="0" fontId="13" fillId="10" borderId="108" xfId="3" applyNumberFormat="1" applyFont="1" applyFill="1" applyBorder="1" applyAlignment="1" applyProtection="1">
      <alignment horizontal="right" vertical="center"/>
      <protection locked="0"/>
    </xf>
    <xf numFmtId="0" fontId="13" fillId="10" borderId="52" xfId="3" applyNumberFormat="1" applyFont="1" applyFill="1" applyBorder="1" applyAlignment="1" applyProtection="1">
      <alignment horizontal="right" vertical="center"/>
      <protection locked="0"/>
    </xf>
    <xf numFmtId="0" fontId="13" fillId="10" borderId="115" xfId="3" applyNumberFormat="1" applyFont="1" applyFill="1" applyBorder="1" applyAlignment="1" applyProtection="1">
      <alignment horizontal="right" vertical="center"/>
      <protection locked="0"/>
    </xf>
    <xf numFmtId="0" fontId="13" fillId="10" borderId="62" xfId="3" applyNumberFormat="1" applyFont="1" applyFill="1" applyBorder="1" applyAlignment="1" applyProtection="1">
      <alignment horizontal="right" vertical="center"/>
      <protection locked="0"/>
    </xf>
    <xf numFmtId="0" fontId="13" fillId="10" borderId="33" xfId="3" applyNumberFormat="1" applyFont="1" applyFill="1" applyBorder="1" applyAlignment="1" applyProtection="1">
      <alignment horizontal="right" vertical="center"/>
      <protection locked="0"/>
    </xf>
    <xf numFmtId="0" fontId="13" fillId="10" borderId="109" xfId="3" applyNumberFormat="1" applyFont="1" applyFill="1" applyBorder="1" applyAlignment="1" applyProtection="1">
      <alignment horizontal="right" vertical="center"/>
      <protection locked="0"/>
    </xf>
    <xf numFmtId="0" fontId="26" fillId="10" borderId="57" xfId="0" applyNumberFormat="1" applyFont="1" applyFill="1" applyBorder="1" applyAlignment="1" applyProtection="1">
      <alignment horizontal="right" vertical="center"/>
      <protection locked="0"/>
    </xf>
    <xf numFmtId="0" fontId="26" fillId="10" borderId="58" xfId="0" applyNumberFormat="1" applyFont="1" applyFill="1" applyBorder="1" applyAlignment="1" applyProtection="1">
      <alignment horizontal="right" vertical="center"/>
      <protection locked="0"/>
    </xf>
    <xf numFmtId="0" fontId="26" fillId="10" borderId="83" xfId="0" applyNumberFormat="1" applyFont="1" applyFill="1" applyBorder="1" applyAlignment="1" applyProtection="1">
      <alignment horizontal="right" vertical="center"/>
      <protection locked="0"/>
    </xf>
    <xf numFmtId="0" fontId="6" fillId="14" borderId="37" xfId="2" applyFill="1" applyBorder="1" applyAlignment="1" applyProtection="1">
      <alignment horizontal="right" vertical="center"/>
      <protection locked="0"/>
    </xf>
    <xf numFmtId="0" fontId="6" fillId="14" borderId="37" xfId="2" applyFill="1" applyBorder="1" applyAlignment="1" applyProtection="1">
      <alignment horizontal="right" vertical="center"/>
    </xf>
    <xf numFmtId="38" fontId="6" fillId="14" borderId="38" xfId="4" applyFont="1" applyFill="1" applyBorder="1" applyAlignment="1" applyProtection="1">
      <alignment horizontal="right" vertical="center"/>
      <protection locked="0"/>
    </xf>
    <xf numFmtId="38" fontId="6" fillId="14" borderId="39" xfId="4" applyFont="1" applyFill="1" applyBorder="1" applyAlignment="1" applyProtection="1">
      <alignment horizontal="right" vertical="center"/>
      <protection locked="0"/>
    </xf>
    <xf numFmtId="38" fontId="6" fillId="14" borderId="40" xfId="4" applyFont="1" applyFill="1" applyBorder="1" applyAlignment="1" applyProtection="1">
      <alignment horizontal="right" vertical="center"/>
      <protection locked="0"/>
    </xf>
    <xf numFmtId="38" fontId="6" fillId="14" borderId="38" xfId="3" applyFont="1" applyFill="1" applyBorder="1" applyProtection="1">
      <alignment vertical="center"/>
      <protection locked="0"/>
    </xf>
    <xf numFmtId="38" fontId="6" fillId="14" borderId="39" xfId="3" applyFont="1" applyFill="1" applyBorder="1" applyProtection="1">
      <alignment vertical="center"/>
      <protection locked="0"/>
    </xf>
    <xf numFmtId="38" fontId="6" fillId="14" borderId="41" xfId="3" applyFont="1" applyFill="1" applyBorder="1" applyProtection="1">
      <alignment vertical="center"/>
      <protection locked="0"/>
    </xf>
    <xf numFmtId="38" fontId="6" fillId="14" borderId="40" xfId="3" applyFont="1" applyFill="1" applyBorder="1" applyProtection="1">
      <alignment vertical="center"/>
      <protection locked="0"/>
    </xf>
    <xf numFmtId="0" fontId="6" fillId="10" borderId="37" xfId="2" applyFill="1" applyBorder="1" applyAlignment="1" applyProtection="1">
      <alignment horizontal="right" vertical="center"/>
    </xf>
    <xf numFmtId="38" fontId="6" fillId="4" borderId="102" xfId="3" applyFont="1" applyFill="1" applyBorder="1" applyAlignment="1" applyProtection="1">
      <alignment horizontal="center" vertical="center"/>
    </xf>
    <xf numFmtId="38" fontId="6" fillId="4" borderId="101" xfId="3" applyFont="1" applyFill="1" applyBorder="1" applyProtection="1">
      <alignment vertical="center"/>
    </xf>
    <xf numFmtId="38" fontId="6" fillId="14" borderId="38" xfId="4" applyFont="1" applyFill="1" applyBorder="1" applyAlignment="1" applyProtection="1">
      <alignment horizontal="right" vertical="center"/>
    </xf>
    <xf numFmtId="38" fontId="6" fillId="14" borderId="39" xfId="4" applyFont="1" applyFill="1" applyBorder="1" applyAlignment="1" applyProtection="1">
      <alignment horizontal="right" vertical="center"/>
    </xf>
    <xf numFmtId="38" fontId="6" fillId="14" borderId="40" xfId="4" applyFont="1" applyFill="1" applyBorder="1" applyAlignment="1" applyProtection="1">
      <alignment horizontal="right" vertical="center"/>
    </xf>
    <xf numFmtId="178" fontId="6" fillId="0" borderId="29" xfId="3" applyNumberFormat="1" applyFont="1" applyBorder="1" applyAlignment="1" applyProtection="1">
      <alignment horizontal="center" vertical="center"/>
    </xf>
    <xf numFmtId="178" fontId="6" fillId="0" borderId="6" xfId="3" applyNumberFormat="1" applyFont="1" applyBorder="1" applyAlignment="1" applyProtection="1">
      <alignment horizontal="center" vertical="center"/>
    </xf>
    <xf numFmtId="179" fontId="6" fillId="4" borderId="67" xfId="3" applyNumberFormat="1" applyFont="1" applyFill="1" applyBorder="1" applyAlignment="1" applyProtection="1">
      <alignment horizontal="center" vertical="center"/>
    </xf>
    <xf numFmtId="38" fontId="6" fillId="4" borderId="116" xfId="3" applyFont="1" applyFill="1" applyBorder="1" applyAlignment="1" applyProtection="1">
      <alignment vertical="center"/>
    </xf>
    <xf numFmtId="38" fontId="6" fillId="4" borderId="102" xfId="3" applyFont="1" applyFill="1" applyBorder="1" applyProtection="1">
      <alignment vertical="center"/>
    </xf>
    <xf numFmtId="38" fontId="6" fillId="0" borderId="7" xfId="3" applyFont="1" applyBorder="1" applyProtection="1">
      <alignment vertical="center"/>
    </xf>
    <xf numFmtId="38" fontId="6" fillId="0" borderId="1" xfId="3" applyFont="1" applyBorder="1" applyProtection="1">
      <alignment vertical="center"/>
    </xf>
    <xf numFmtId="38" fontId="6" fillId="0" borderId="3" xfId="3" applyFont="1" applyBorder="1" applyProtection="1">
      <alignment vertical="center"/>
    </xf>
    <xf numFmtId="179" fontId="6" fillId="4" borderId="68" xfId="3" applyNumberFormat="1" applyFont="1" applyFill="1" applyBorder="1" applyAlignment="1" applyProtection="1">
      <alignment horizontal="center" vertical="center"/>
    </xf>
    <xf numFmtId="38" fontId="6" fillId="4" borderId="117" xfId="3" applyFont="1" applyFill="1" applyBorder="1" applyAlignment="1" applyProtection="1">
      <alignment vertical="center"/>
    </xf>
    <xf numFmtId="38" fontId="6" fillId="0" borderId="5" xfId="3" applyFont="1" applyFill="1" applyBorder="1" applyProtection="1">
      <alignment vertical="center"/>
    </xf>
    <xf numFmtId="38" fontId="6" fillId="0" borderId="5" xfId="3" applyFont="1" applyBorder="1" applyProtection="1">
      <alignment vertical="center"/>
    </xf>
    <xf numFmtId="38" fontId="6" fillId="0" borderId="6" xfId="3" applyFont="1" applyBorder="1" applyProtection="1">
      <alignment vertical="center"/>
    </xf>
    <xf numFmtId="179" fontId="6" fillId="4" borderId="103" xfId="3" applyNumberFormat="1" applyFont="1" applyFill="1" applyBorder="1" applyAlignment="1" applyProtection="1">
      <alignment horizontal="center" vertical="center"/>
    </xf>
    <xf numFmtId="38" fontId="6" fillId="4" borderId="118" xfId="3" applyFont="1" applyFill="1" applyBorder="1" applyAlignment="1" applyProtection="1">
      <alignment vertical="center"/>
    </xf>
    <xf numFmtId="38" fontId="6" fillId="14" borderId="38" xfId="3" applyFont="1" applyFill="1" applyBorder="1" applyProtection="1">
      <alignment vertical="center"/>
    </xf>
    <xf numFmtId="38" fontId="6" fillId="14" borderId="39" xfId="3" applyFont="1" applyFill="1" applyBorder="1" applyProtection="1">
      <alignment vertical="center"/>
    </xf>
    <xf numFmtId="38" fontId="6" fillId="14" borderId="41" xfId="3" applyFont="1" applyFill="1" applyBorder="1" applyProtection="1">
      <alignment vertical="center"/>
    </xf>
    <xf numFmtId="38" fontId="6" fillId="14" borderId="40" xfId="3" applyFont="1" applyFill="1" applyBorder="1" applyProtection="1">
      <alignment vertical="center"/>
    </xf>
    <xf numFmtId="38" fontId="6" fillId="0" borderId="13" xfId="3" applyFont="1" applyBorder="1" applyProtection="1">
      <alignment vertical="center"/>
    </xf>
    <xf numFmtId="38" fontId="0" fillId="0" borderId="0" xfId="4" applyFont="1" applyProtection="1">
      <alignment vertical="center"/>
    </xf>
    <xf numFmtId="38" fontId="0" fillId="0" borderId="1" xfId="4" applyFont="1" applyBorder="1" applyProtection="1">
      <alignment vertical="center"/>
    </xf>
    <xf numFmtId="0" fontId="0" fillId="0" borderId="1" xfId="0" applyBorder="1" applyProtection="1">
      <alignment vertical="center"/>
    </xf>
    <xf numFmtId="38" fontId="6" fillId="0" borderId="0" xfId="3" applyFont="1" applyFill="1" applyBorder="1" applyAlignment="1" applyProtection="1">
      <alignment horizontal="center" vertical="center"/>
    </xf>
    <xf numFmtId="38" fontId="6" fillId="5" borderId="102" xfId="3" applyFont="1" applyFill="1" applyBorder="1" applyProtection="1">
      <alignment vertical="center"/>
    </xf>
    <xf numFmtId="38" fontId="6" fillId="5" borderId="7" xfId="3" applyFont="1" applyFill="1" applyBorder="1" applyProtection="1">
      <alignment vertical="center"/>
    </xf>
    <xf numFmtId="0" fontId="0" fillId="13" borderId="0" xfId="0" applyFill="1" applyAlignment="1" applyProtection="1">
      <alignment horizontal="right" vertical="center"/>
    </xf>
    <xf numFmtId="38" fontId="0" fillId="13" borderId="13" xfId="0" applyNumberFormat="1" applyFill="1" applyBorder="1" applyProtection="1">
      <alignment vertical="center"/>
    </xf>
    <xf numFmtId="38" fontId="0" fillId="13" borderId="30" xfId="0" applyNumberFormat="1" applyFill="1" applyBorder="1" applyProtection="1">
      <alignment vertical="center"/>
    </xf>
    <xf numFmtId="184" fontId="12" fillId="0" borderId="0" xfId="3" applyNumberFormat="1" applyFont="1" applyAlignment="1" applyProtection="1">
      <alignment horizontal="center" vertical="center"/>
    </xf>
    <xf numFmtId="38" fontId="6" fillId="0" borderId="42" xfId="4" applyFont="1" applyBorder="1" applyProtection="1">
      <alignment vertical="center"/>
    </xf>
    <xf numFmtId="38" fontId="6" fillId="0" borderId="1" xfId="4" applyFont="1" applyBorder="1" applyProtection="1">
      <alignment vertical="center"/>
    </xf>
    <xf numFmtId="38" fontId="6" fillId="9" borderId="1" xfId="4" applyFont="1" applyFill="1" applyBorder="1" applyProtection="1">
      <alignment vertical="center"/>
    </xf>
    <xf numFmtId="183" fontId="6" fillId="0" borderId="0" xfId="2" applyNumberFormat="1" applyAlignment="1" applyProtection="1">
      <alignment horizontal="center" vertical="center"/>
    </xf>
    <xf numFmtId="0" fontId="6" fillId="0" borderId="3" xfId="2" applyBorder="1" applyAlignment="1" applyProtection="1">
      <alignment horizontal="left" vertical="center"/>
    </xf>
    <xf numFmtId="0" fontId="6" fillId="10" borderId="38" xfId="2" applyFill="1" applyBorder="1" applyProtection="1">
      <alignment vertical="center"/>
    </xf>
    <xf numFmtId="0" fontId="6" fillId="10" borderId="39" xfId="2" applyFill="1" applyBorder="1" applyProtection="1">
      <alignment vertical="center"/>
    </xf>
    <xf numFmtId="0" fontId="6" fillId="10" borderId="40" xfId="2" applyFill="1" applyBorder="1" applyProtection="1">
      <alignment vertical="center"/>
    </xf>
    <xf numFmtId="0" fontId="6" fillId="0" borderId="0" xfId="2" applyFill="1" applyBorder="1" applyProtection="1">
      <alignment vertical="center"/>
    </xf>
    <xf numFmtId="38" fontId="13" fillId="0" borderId="0" xfId="3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8" fontId="2" fillId="0" borderId="0" xfId="3" applyFont="1" applyAlignment="1">
      <alignment horizontal="left" vertical="center"/>
    </xf>
    <xf numFmtId="179" fontId="6" fillId="4" borderId="67" xfId="3" applyNumberFormat="1" applyFont="1" applyFill="1" applyBorder="1" applyAlignment="1">
      <alignment horizontal="left" vertical="center"/>
    </xf>
    <xf numFmtId="179" fontId="6" fillId="4" borderId="68" xfId="3" applyNumberFormat="1" applyFont="1" applyFill="1" applyBorder="1" applyAlignment="1">
      <alignment horizontal="left" vertical="center"/>
    </xf>
    <xf numFmtId="179" fontId="6" fillId="4" borderId="103" xfId="3" applyNumberFormat="1" applyFont="1" applyFill="1" applyBorder="1" applyAlignment="1">
      <alignment horizontal="left" vertical="center"/>
    </xf>
    <xf numFmtId="38" fontId="6" fillId="0" borderId="0" xfId="3" applyFont="1" applyBorder="1" applyAlignment="1">
      <alignment horizontal="left" vertical="center"/>
    </xf>
    <xf numFmtId="0" fontId="6" fillId="0" borderId="0" xfId="2" applyFill="1" applyBorder="1" applyAlignment="1">
      <alignment horizontal="left" vertical="center"/>
    </xf>
    <xf numFmtId="38" fontId="1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6" fillId="10" borderId="119" xfId="3" applyFont="1" applyFill="1" applyBorder="1" applyProtection="1">
      <alignment vertical="center"/>
      <protection locked="0"/>
    </xf>
    <xf numFmtId="38" fontId="13" fillId="0" borderId="2" xfId="3" applyFont="1" applyBorder="1" applyAlignment="1" applyProtection="1">
      <alignment horizontal="left" vertical="center"/>
    </xf>
    <xf numFmtId="38" fontId="13" fillId="0" borderId="0" xfId="3" applyFont="1" applyBorder="1" applyAlignment="1" applyProtection="1">
      <alignment horizontal="left" vertical="center"/>
    </xf>
    <xf numFmtId="38" fontId="13" fillId="10" borderId="19" xfId="4" applyFont="1" applyFill="1" applyBorder="1" applyProtection="1">
      <alignment vertical="center"/>
      <protection locked="0"/>
    </xf>
    <xf numFmtId="38" fontId="13" fillId="10" borderId="0" xfId="4" applyFont="1" applyFill="1" applyBorder="1" applyProtection="1">
      <alignment vertical="center"/>
      <protection locked="0"/>
    </xf>
    <xf numFmtId="38" fontId="13" fillId="6" borderId="120" xfId="4" applyFont="1" applyFill="1" applyBorder="1" applyProtection="1">
      <alignment vertical="center"/>
    </xf>
    <xf numFmtId="38" fontId="13" fillId="6" borderId="59" xfId="4" applyFont="1" applyFill="1" applyBorder="1" applyProtection="1">
      <alignment vertical="center"/>
    </xf>
    <xf numFmtId="38" fontId="13" fillId="10" borderId="23" xfId="4" applyFont="1" applyFill="1" applyBorder="1" applyProtection="1">
      <alignment vertical="center"/>
      <protection locked="0"/>
    </xf>
    <xf numFmtId="38" fontId="13" fillId="8" borderId="121" xfId="4" applyFont="1" applyFill="1" applyBorder="1" applyProtection="1">
      <alignment vertical="center"/>
    </xf>
    <xf numFmtId="0" fontId="8" fillId="8" borderId="26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4" fillId="15" borderId="0" xfId="0" applyFont="1" applyFill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38" fontId="13" fillId="0" borderId="1" xfId="3" applyFont="1" applyBorder="1">
      <alignment vertical="center"/>
    </xf>
    <xf numFmtId="0" fontId="13" fillId="0" borderId="0" xfId="0" applyFont="1" applyAlignment="1">
      <alignment horizontal="center" vertical="center"/>
    </xf>
    <xf numFmtId="38" fontId="13" fillId="0" borderId="3" xfId="3" applyFont="1" applyBorder="1">
      <alignment vertical="center"/>
    </xf>
    <xf numFmtId="38" fontId="13" fillId="0" borderId="13" xfId="3" applyFont="1" applyBorder="1">
      <alignment vertical="center"/>
    </xf>
    <xf numFmtId="38" fontId="0" fillId="0" borderId="0" xfId="0" applyNumberFormat="1">
      <alignment vertical="center"/>
    </xf>
    <xf numFmtId="0" fontId="13" fillId="0" borderId="1" xfId="0" applyFon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38" fontId="0" fillId="0" borderId="7" xfId="0" applyNumberFormat="1" applyBorder="1">
      <alignment vertical="center"/>
    </xf>
    <xf numFmtId="0" fontId="13" fillId="8" borderId="38" xfId="0" applyFont="1" applyFill="1" applyBorder="1" applyAlignment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38" fontId="13" fillId="0" borderId="28" xfId="0" applyNumberFormat="1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6" fillId="10" borderId="41" xfId="4" applyFont="1" applyFill="1" applyBorder="1" applyAlignment="1" applyProtection="1">
      <alignment horizontal="right" vertical="center"/>
      <protection locked="0"/>
    </xf>
    <xf numFmtId="38" fontId="6" fillId="0" borderId="1" xfId="4" applyFont="1" applyFill="1" applyBorder="1" applyProtection="1">
      <alignment vertical="center"/>
    </xf>
    <xf numFmtId="0" fontId="26" fillId="0" borderId="0" xfId="0" applyFont="1" applyProtection="1">
      <alignment vertical="center"/>
    </xf>
    <xf numFmtId="38" fontId="12" fillId="0" borderId="1" xfId="3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13" borderId="3" xfId="4" applyFont="1" applyFill="1" applyBorder="1" applyAlignment="1">
      <alignment horizontal="center" vertical="center"/>
    </xf>
    <xf numFmtId="38" fontId="8" fillId="13" borderId="4" xfId="4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58" fontId="23" fillId="10" borderId="85" xfId="0" applyNumberFormat="1" applyFont="1" applyFill="1" applyBorder="1" applyAlignment="1" applyProtection="1">
      <alignment horizontal="center" vertical="center"/>
      <protection locked="0"/>
    </xf>
    <xf numFmtId="58" fontId="23" fillId="10" borderId="86" xfId="0" applyNumberFormat="1" applyFont="1" applyFill="1" applyBorder="1" applyAlignment="1" applyProtection="1">
      <alignment horizontal="center" vertical="center"/>
      <protection locked="0"/>
    </xf>
    <xf numFmtId="58" fontId="23" fillId="10" borderId="87" xfId="0" applyNumberFormat="1" applyFont="1" applyFill="1" applyBorder="1" applyAlignment="1" applyProtection="1">
      <alignment horizontal="center" vertical="center"/>
      <protection locked="0"/>
    </xf>
    <xf numFmtId="188" fontId="8" fillId="10" borderId="89" xfId="0" applyNumberFormat="1" applyFont="1" applyFill="1" applyBorder="1" applyAlignment="1" applyProtection="1">
      <alignment horizontal="center" vertical="center"/>
      <protection locked="0"/>
    </xf>
    <xf numFmtId="188" fontId="8" fillId="10" borderId="90" xfId="0" applyNumberFormat="1" applyFont="1" applyFill="1" applyBorder="1" applyAlignment="1" applyProtection="1">
      <alignment horizontal="center" vertical="center"/>
      <protection locked="0"/>
    </xf>
    <xf numFmtId="188" fontId="8" fillId="10" borderId="91" xfId="0" applyNumberFormat="1" applyFont="1" applyFill="1" applyBorder="1" applyAlignment="1" applyProtection="1">
      <alignment horizontal="center" vertical="center"/>
      <protection locked="0"/>
    </xf>
    <xf numFmtId="0" fontId="0" fillId="6" borderId="100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6" borderId="97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38" fontId="6" fillId="0" borderId="27" xfId="3" applyFont="1" applyBorder="1" applyAlignment="1" applyProtection="1">
      <alignment horizontal="right" vertical="center" shrinkToFit="1"/>
    </xf>
    <xf numFmtId="38" fontId="13" fillId="0" borderId="5" xfId="3" applyFont="1" applyBorder="1" applyAlignment="1" applyProtection="1">
      <alignment horizontal="center" vertical="center" textRotation="255"/>
    </xf>
    <xf numFmtId="38" fontId="13" fillId="0" borderId="15" xfId="3" applyFont="1" applyBorder="1" applyAlignment="1" applyProtection="1">
      <alignment horizontal="center" vertical="center" textRotation="255"/>
    </xf>
    <xf numFmtId="38" fontId="13" fillId="0" borderId="7" xfId="3" applyFont="1" applyBorder="1" applyAlignment="1" applyProtection="1">
      <alignment horizontal="center" vertical="center" textRotation="255"/>
    </xf>
    <xf numFmtId="38" fontId="13" fillId="0" borderId="6" xfId="3" applyFont="1" applyBorder="1" applyAlignment="1" applyProtection="1">
      <alignment horizontal="left" vertical="center"/>
    </xf>
    <xf numFmtId="38" fontId="13" fillId="0" borderId="29" xfId="3" applyFont="1" applyBorder="1" applyAlignment="1" applyProtection="1">
      <alignment horizontal="left" vertical="center"/>
    </xf>
    <xf numFmtId="38" fontId="13" fillId="0" borderId="13" xfId="3" applyFont="1" applyBorder="1" applyAlignment="1" applyProtection="1">
      <alignment horizontal="left" vertical="center"/>
    </xf>
    <xf numFmtId="38" fontId="13" fillId="0" borderId="30" xfId="3" applyFont="1" applyBorder="1" applyAlignment="1" applyProtection="1">
      <alignment horizontal="left" vertical="center"/>
    </xf>
    <xf numFmtId="38" fontId="13" fillId="0" borderId="27" xfId="3" applyFont="1" applyBorder="1" applyAlignment="1" applyProtection="1">
      <alignment horizontal="left" vertical="center"/>
    </xf>
    <xf numFmtId="38" fontId="13" fillId="0" borderId="3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/>
    </xf>
    <xf numFmtId="38" fontId="13" fillId="0" borderId="4" xfId="3" applyFont="1" applyBorder="1" applyAlignment="1" applyProtection="1">
      <alignment horizontal="left" vertical="center"/>
    </xf>
    <xf numFmtId="38" fontId="13" fillId="0" borderId="2" xfId="3" applyFont="1" applyBorder="1" applyAlignment="1" applyProtection="1">
      <alignment horizontal="left" vertical="center"/>
    </xf>
    <xf numFmtId="38" fontId="13" fillId="0" borderId="28" xfId="3" applyFont="1" applyBorder="1" applyAlignment="1" applyProtection="1">
      <alignment horizontal="left" vertical="center" shrinkToFit="1"/>
    </xf>
    <xf numFmtId="38" fontId="13" fillId="0" borderId="4" xfId="3" applyFont="1" applyBorder="1" applyAlignment="1" applyProtection="1">
      <alignment horizontal="left" vertical="center" shrinkToFit="1"/>
    </xf>
    <xf numFmtId="38" fontId="13" fillId="0" borderId="6" xfId="3" applyFont="1" applyBorder="1" applyAlignment="1" applyProtection="1">
      <alignment horizontal="left" vertical="center" shrinkToFit="1"/>
    </xf>
    <xf numFmtId="38" fontId="13" fillId="0" borderId="29" xfId="3" applyFont="1" applyBorder="1" applyAlignment="1" applyProtection="1">
      <alignment horizontal="left" vertical="center" shrinkToFit="1"/>
    </xf>
    <xf numFmtId="38" fontId="13" fillId="0" borderId="6" xfId="3" applyFont="1" applyBorder="1" applyAlignment="1" applyProtection="1">
      <alignment horizontal="center" vertical="center"/>
    </xf>
    <xf numFmtId="38" fontId="13" fillId="0" borderId="15" xfId="3" applyFont="1" applyBorder="1" applyAlignment="1" applyProtection="1">
      <alignment horizontal="center" vertical="center"/>
    </xf>
    <xf numFmtId="38" fontId="13" fillId="0" borderId="7" xfId="3" applyFont="1" applyBorder="1" applyAlignment="1" applyProtection="1">
      <alignment horizontal="center" vertical="center"/>
    </xf>
    <xf numFmtId="38" fontId="13" fillId="0" borderId="19" xfId="3" applyFont="1" applyBorder="1" applyAlignment="1" applyProtection="1">
      <alignment horizontal="left" vertical="center"/>
    </xf>
    <xf numFmtId="38" fontId="13" fillId="6" borderId="13" xfId="3" applyFont="1" applyFill="1" applyBorder="1" applyAlignment="1" applyProtection="1">
      <alignment horizontal="left" vertical="center"/>
    </xf>
    <xf numFmtId="38" fontId="13" fillId="6" borderId="27" xfId="3" applyFont="1" applyFill="1" applyBorder="1" applyAlignment="1" applyProtection="1">
      <alignment horizontal="left" vertical="center"/>
    </xf>
    <xf numFmtId="38" fontId="13" fillId="6" borderId="30" xfId="3" applyFont="1" applyFill="1" applyBorder="1" applyAlignment="1" applyProtection="1">
      <alignment horizontal="left" vertical="center"/>
    </xf>
    <xf numFmtId="0" fontId="4" fillId="0" borderId="0" xfId="2" applyFont="1" applyAlignment="1" applyProtection="1">
      <alignment horizontal="center" vertical="center"/>
    </xf>
    <xf numFmtId="186" fontId="6" fillId="0" borderId="0" xfId="0" applyNumberFormat="1" applyFont="1" applyFill="1" applyBorder="1" applyAlignment="1" applyProtection="1">
      <alignment horizontal="right" vertical="center"/>
    </xf>
    <xf numFmtId="38" fontId="13" fillId="0" borderId="28" xfId="3" applyFont="1" applyBorder="1" applyAlignment="1" applyProtection="1">
      <alignment horizontal="left" vertical="center"/>
    </xf>
    <xf numFmtId="38" fontId="2" fillId="0" borderId="0" xfId="3" applyFont="1" applyAlignment="1" applyProtection="1">
      <alignment horizontal="center" vertical="center"/>
    </xf>
    <xf numFmtId="38" fontId="13" fillId="6" borderId="3" xfId="3" applyFont="1" applyFill="1" applyBorder="1" applyAlignment="1" applyProtection="1">
      <alignment horizontal="left" vertical="center"/>
    </xf>
    <xf numFmtId="38" fontId="13" fillId="6" borderId="26" xfId="3" applyFont="1" applyFill="1" applyBorder="1" applyAlignment="1" applyProtection="1">
      <alignment horizontal="left" vertical="center"/>
    </xf>
    <xf numFmtId="38" fontId="13" fillId="0" borderId="0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 shrinkToFit="1"/>
    </xf>
    <xf numFmtId="38" fontId="13" fillId="0" borderId="67" xfId="3" applyFont="1" applyBorder="1" applyAlignment="1" applyProtection="1">
      <alignment horizontal="left" vertical="center"/>
    </xf>
    <xf numFmtId="38" fontId="13" fillId="0" borderId="73" xfId="3" applyFont="1" applyBorder="1" applyAlignment="1" applyProtection="1">
      <alignment horizontal="left" vertical="center"/>
    </xf>
    <xf numFmtId="38" fontId="13" fillId="0" borderId="68" xfId="3" applyFont="1" applyBorder="1" applyAlignment="1" applyProtection="1">
      <alignment horizontal="left" vertical="center"/>
    </xf>
    <xf numFmtId="38" fontId="13" fillId="0" borderId="74" xfId="3" applyFont="1" applyBorder="1" applyAlignment="1" applyProtection="1">
      <alignment horizontal="left" vertical="center"/>
    </xf>
    <xf numFmtId="38" fontId="13" fillId="0" borderId="60" xfId="3" applyFont="1" applyBorder="1" applyAlignment="1" applyProtection="1">
      <alignment horizontal="left" vertical="center"/>
    </xf>
    <xf numFmtId="38" fontId="13" fillId="0" borderId="103" xfId="3" applyFont="1" applyBorder="1" applyAlignment="1" applyProtection="1">
      <alignment horizontal="left" vertical="center"/>
    </xf>
    <xf numFmtId="38" fontId="13" fillId="0" borderId="56" xfId="3" applyFont="1" applyBorder="1" applyAlignment="1" applyProtection="1">
      <alignment horizontal="left" vertical="center"/>
    </xf>
    <xf numFmtId="0" fontId="18" fillId="0" borderId="0" xfId="2" applyFont="1" applyAlignment="1" applyProtection="1">
      <alignment horizontal="center" vertical="center"/>
    </xf>
    <xf numFmtId="38" fontId="25" fillId="0" borderId="0" xfId="3" applyFont="1" applyAlignment="1" applyProtection="1">
      <alignment horizontal="center" vertical="center"/>
    </xf>
    <xf numFmtId="38" fontId="13" fillId="0" borderId="113" xfId="3" applyFont="1" applyBorder="1" applyAlignment="1" applyProtection="1">
      <alignment horizontal="left" vertical="center"/>
    </xf>
    <xf numFmtId="38" fontId="13" fillId="0" borderId="59" xfId="3" applyFont="1" applyBorder="1" applyAlignment="1" applyProtection="1">
      <alignment horizontal="left" vertical="center"/>
    </xf>
    <xf numFmtId="186" fontId="6" fillId="0" borderId="0" xfId="2" applyNumberFormat="1" applyFont="1" applyAlignment="1" applyProtection="1">
      <alignment horizontal="right" vertical="center"/>
    </xf>
    <xf numFmtId="38" fontId="6" fillId="0" borderId="19" xfId="3" applyFont="1" applyBorder="1" applyAlignment="1">
      <alignment horizontal="center" vertical="center" textRotation="255"/>
    </xf>
    <xf numFmtId="179" fontId="6" fillId="0" borderId="15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178" fontId="6" fillId="0" borderId="5" xfId="3" applyNumberFormat="1" applyFont="1" applyBorder="1" applyAlignment="1">
      <alignment horizontal="center" vertical="center"/>
    </xf>
    <xf numFmtId="178" fontId="6" fillId="0" borderId="15" xfId="3" applyNumberFormat="1" applyFont="1" applyBorder="1" applyAlignment="1">
      <alignment horizontal="center" vertical="center"/>
    </xf>
    <xf numFmtId="178" fontId="6" fillId="0" borderId="7" xfId="3" applyNumberFormat="1" applyFont="1" applyBorder="1" applyAlignment="1">
      <alignment horizontal="center" vertical="center"/>
    </xf>
    <xf numFmtId="179" fontId="6" fillId="0" borderId="5" xfId="3" applyNumberFormat="1" applyFont="1" applyBorder="1" applyAlignment="1">
      <alignment horizontal="center" vertical="center"/>
    </xf>
    <xf numFmtId="189" fontId="6" fillId="0" borderId="28" xfId="2" applyNumberFormat="1" applyBorder="1" applyAlignment="1">
      <alignment horizontal="right" vertical="center"/>
    </xf>
    <xf numFmtId="0" fontId="6" fillId="0" borderId="0" xfId="2" applyAlignment="1">
      <alignment horizontal="left" vertical="center"/>
    </xf>
    <xf numFmtId="0" fontId="6" fillId="0" borderId="1" xfId="2" applyBorder="1" applyAlignment="1" applyProtection="1">
      <alignment horizontal="center" vertical="center"/>
    </xf>
    <xf numFmtId="0" fontId="6" fillId="9" borderId="3" xfId="2" applyFill="1" applyBorder="1" applyAlignment="1" applyProtection="1">
      <alignment horizontal="center" vertical="center"/>
    </xf>
    <xf numFmtId="0" fontId="6" fillId="9" borderId="26" xfId="2" applyFill="1" applyBorder="1" applyAlignment="1" applyProtection="1">
      <alignment horizontal="center" vertical="center"/>
    </xf>
    <xf numFmtId="0" fontId="6" fillId="9" borderId="4" xfId="2" applyFill="1" applyBorder="1" applyAlignment="1" applyProtection="1">
      <alignment horizontal="center" vertical="center"/>
    </xf>
    <xf numFmtId="38" fontId="4" fillId="0" borderId="0" xfId="3" applyFont="1" applyFill="1" applyAlignment="1">
      <alignment horizontal="left" vertical="center"/>
    </xf>
    <xf numFmtId="38" fontId="6" fillId="0" borderId="1" xfId="3" applyFont="1" applyBorder="1" applyAlignment="1">
      <alignment horizontal="center" vertical="center"/>
    </xf>
    <xf numFmtId="38" fontId="6" fillId="0" borderId="5" xfId="3" applyFont="1" applyBorder="1" applyAlignment="1">
      <alignment horizontal="center" vertical="center"/>
    </xf>
    <xf numFmtId="38" fontId="6" fillId="4" borderId="3" xfId="3" applyFont="1" applyFill="1" applyBorder="1" applyAlignment="1">
      <alignment horizontal="center" vertical="center"/>
    </xf>
    <xf numFmtId="38" fontId="6" fillId="4" borderId="26" xfId="3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80" fontId="6" fillId="7" borderId="6" xfId="3" applyNumberFormat="1" applyFont="1" applyFill="1" applyBorder="1" applyAlignment="1">
      <alignment horizontal="center" vertical="center"/>
    </xf>
    <xf numFmtId="180" fontId="6" fillId="7" borderId="28" xfId="3" applyNumberFormat="1" applyFont="1" applyFill="1" applyBorder="1" applyAlignment="1">
      <alignment horizontal="center" vertical="center"/>
    </xf>
    <xf numFmtId="180" fontId="6" fillId="7" borderId="13" xfId="3" applyNumberFormat="1" applyFont="1" applyFill="1" applyBorder="1" applyAlignment="1">
      <alignment horizontal="center" vertical="center"/>
    </xf>
    <xf numFmtId="180" fontId="6" fillId="7" borderId="27" xfId="3" applyNumberFormat="1" applyFont="1" applyFill="1" applyBorder="1" applyAlignment="1">
      <alignment horizontal="center" vertical="center"/>
    </xf>
    <xf numFmtId="38" fontId="0" fillId="13" borderId="0" xfId="0" applyNumberFormat="1" applyFill="1" applyBorder="1" applyAlignment="1">
      <alignment horizontal="right" vertical="center"/>
    </xf>
    <xf numFmtId="38" fontId="0" fillId="13" borderId="27" xfId="0" applyNumberFormat="1" applyFill="1" applyBorder="1" applyAlignment="1">
      <alignment horizontal="right" vertical="center"/>
    </xf>
    <xf numFmtId="38" fontId="0" fillId="13" borderId="0" xfId="0" applyNumberFormat="1" applyFill="1" applyAlignment="1">
      <alignment horizontal="right" vertical="center"/>
    </xf>
    <xf numFmtId="38" fontId="4" fillId="0" borderId="0" xfId="3" applyFont="1" applyFill="1" applyAlignment="1" applyProtection="1">
      <alignment horizontal="left" vertical="center"/>
    </xf>
    <xf numFmtId="0" fontId="6" fillId="0" borderId="0" xfId="2" applyAlignment="1" applyProtection="1">
      <alignment horizontal="left" vertical="center"/>
    </xf>
    <xf numFmtId="38" fontId="6" fillId="0" borderId="19" xfId="3" applyFont="1" applyBorder="1" applyAlignment="1" applyProtection="1">
      <alignment horizontal="center" vertical="center" textRotation="255"/>
    </xf>
    <xf numFmtId="179" fontId="6" fillId="0" borderId="15" xfId="3" applyNumberFormat="1" applyFont="1" applyBorder="1" applyAlignment="1" applyProtection="1">
      <alignment horizontal="center" vertical="center"/>
    </xf>
    <xf numFmtId="179" fontId="6" fillId="0" borderId="7" xfId="3" applyNumberFormat="1" applyFont="1" applyBorder="1" applyAlignment="1" applyProtection="1">
      <alignment horizontal="center" vertical="center"/>
    </xf>
    <xf numFmtId="38" fontId="0" fillId="13" borderId="0" xfId="0" applyNumberFormat="1" applyFill="1" applyAlignment="1" applyProtection="1">
      <alignment horizontal="right" vertical="center"/>
    </xf>
    <xf numFmtId="179" fontId="6" fillId="0" borderId="5" xfId="3" applyNumberFormat="1" applyFont="1" applyBorder="1" applyAlignment="1" applyProtection="1">
      <alignment horizontal="center" vertical="center"/>
    </xf>
    <xf numFmtId="178" fontId="6" fillId="0" borderId="5" xfId="3" applyNumberFormat="1" applyFont="1" applyBorder="1" applyAlignment="1" applyProtection="1">
      <alignment horizontal="center" vertical="center"/>
    </xf>
    <xf numFmtId="178" fontId="6" fillId="0" borderId="15" xfId="3" applyNumberFormat="1" applyFont="1" applyBorder="1" applyAlignment="1" applyProtection="1">
      <alignment horizontal="center" vertical="center"/>
    </xf>
    <xf numFmtId="178" fontId="6" fillId="0" borderId="7" xfId="3" applyNumberFormat="1" applyFont="1" applyBorder="1" applyAlignment="1" applyProtection="1">
      <alignment horizontal="center" vertical="center"/>
    </xf>
    <xf numFmtId="38" fontId="6" fillId="0" borderId="1" xfId="3" applyFont="1" applyBorder="1" applyAlignment="1" applyProtection="1">
      <alignment horizontal="center" vertical="center"/>
    </xf>
    <xf numFmtId="38" fontId="6" fillId="0" borderId="5" xfId="3" applyFont="1" applyBorder="1" applyAlignment="1" applyProtection="1">
      <alignment horizontal="center" vertical="center"/>
    </xf>
    <xf numFmtId="38" fontId="6" fillId="4" borderId="3" xfId="3" applyFont="1" applyFill="1" applyBorder="1" applyAlignment="1" applyProtection="1">
      <alignment horizontal="center" vertical="center"/>
    </xf>
    <xf numFmtId="38" fontId="6" fillId="4" borderId="26" xfId="3" applyFont="1" applyFill="1" applyBorder="1" applyAlignment="1" applyProtection="1">
      <alignment horizontal="center" vertical="center"/>
    </xf>
    <xf numFmtId="0" fontId="0" fillId="13" borderId="2" xfId="0" applyFill="1" applyBorder="1" applyAlignment="1" applyProtection="1">
      <alignment horizontal="center" vertical="center"/>
    </xf>
    <xf numFmtId="0" fontId="0" fillId="13" borderId="0" xfId="0" applyFill="1" applyAlignment="1" applyProtection="1">
      <alignment horizontal="center" vertical="center"/>
    </xf>
    <xf numFmtId="180" fontId="6" fillId="7" borderId="6" xfId="3" applyNumberFormat="1" applyFont="1" applyFill="1" applyBorder="1" applyAlignment="1" applyProtection="1">
      <alignment horizontal="center" vertical="center"/>
    </xf>
    <xf numFmtId="180" fontId="6" fillId="7" borderId="28" xfId="3" applyNumberFormat="1" applyFont="1" applyFill="1" applyBorder="1" applyAlignment="1" applyProtection="1">
      <alignment horizontal="center" vertical="center"/>
    </xf>
    <xf numFmtId="180" fontId="6" fillId="7" borderId="13" xfId="3" applyNumberFormat="1" applyFont="1" applyFill="1" applyBorder="1" applyAlignment="1" applyProtection="1">
      <alignment horizontal="center" vertical="center"/>
    </xf>
    <xf numFmtId="180" fontId="6" fillId="7" borderId="27" xfId="3" applyNumberFormat="1" applyFont="1" applyFill="1" applyBorder="1" applyAlignment="1" applyProtection="1">
      <alignment horizontal="center" vertical="center"/>
    </xf>
    <xf numFmtId="182" fontId="6" fillId="0" borderId="28" xfId="2" applyNumberFormat="1" applyBorder="1" applyAlignment="1" applyProtection="1">
      <alignment horizontal="right" vertical="center"/>
    </xf>
    <xf numFmtId="38" fontId="0" fillId="13" borderId="0" xfId="0" applyNumberFormat="1" applyFill="1" applyBorder="1" applyAlignment="1" applyProtection="1">
      <alignment horizontal="right" vertical="center"/>
    </xf>
    <xf numFmtId="38" fontId="0" fillId="13" borderId="27" xfId="0" applyNumberFormat="1" applyFill="1" applyBorder="1" applyAlignment="1" applyProtection="1">
      <alignment horizontal="right" vertical="center"/>
    </xf>
    <xf numFmtId="182" fontId="6" fillId="0" borderId="28" xfId="2" applyNumberFormat="1" applyBorder="1" applyAlignment="1">
      <alignment horizontal="right" vertical="center"/>
    </xf>
    <xf numFmtId="0" fontId="6" fillId="0" borderId="1" xfId="2" applyBorder="1" applyAlignment="1">
      <alignment horizontal="center" vertical="center"/>
    </xf>
    <xf numFmtId="0" fontId="6" fillId="9" borderId="3" xfId="2" applyFill="1" applyBorder="1" applyAlignment="1">
      <alignment horizontal="center" vertical="center"/>
    </xf>
    <xf numFmtId="0" fontId="6" fillId="9" borderId="26" xfId="2" applyFill="1" applyBorder="1" applyAlignment="1">
      <alignment horizontal="center" vertical="center"/>
    </xf>
    <xf numFmtId="0" fontId="6" fillId="9" borderId="4" xfId="2" applyFill="1" applyBorder="1" applyAlignment="1">
      <alignment horizontal="center" vertical="center"/>
    </xf>
    <xf numFmtId="178" fontId="6" fillId="0" borderId="5" xfId="3" applyNumberFormat="1" applyFont="1" applyFill="1" applyBorder="1" applyAlignment="1">
      <alignment horizontal="center" vertical="center"/>
    </xf>
    <xf numFmtId="178" fontId="6" fillId="0" borderId="15" xfId="3" applyNumberFormat="1" applyFont="1" applyFill="1" applyBorder="1" applyAlignment="1">
      <alignment horizontal="center" vertical="center"/>
    </xf>
    <xf numFmtId="178" fontId="6" fillId="0" borderId="7" xfId="3" applyNumberFormat="1" applyFont="1" applyFill="1" applyBorder="1" applyAlignment="1">
      <alignment horizontal="center" vertical="center"/>
    </xf>
    <xf numFmtId="38" fontId="0" fillId="13" borderId="0" xfId="4" applyFont="1" applyFill="1" applyAlignment="1">
      <alignment horizontal="right" vertical="center"/>
    </xf>
    <xf numFmtId="186" fontId="6" fillId="7" borderId="0" xfId="0" applyNumberFormat="1" applyFont="1" applyFill="1" applyBorder="1" applyAlignment="1" applyProtection="1">
      <alignment horizontal="right" vertical="center"/>
    </xf>
    <xf numFmtId="179" fontId="6" fillId="0" borderId="1" xfId="3" applyNumberFormat="1" applyFont="1" applyBorder="1" applyAlignment="1">
      <alignment horizontal="center" vertical="center"/>
    </xf>
    <xf numFmtId="38" fontId="6" fillId="4" borderId="5" xfId="3" applyFont="1" applyFill="1" applyBorder="1" applyAlignment="1">
      <alignment horizontal="right" vertical="center"/>
    </xf>
    <xf numFmtId="38" fontId="6" fillId="4" borderId="15" xfId="3" applyFont="1" applyFill="1" applyBorder="1" applyAlignment="1">
      <alignment horizontal="right" vertical="center"/>
    </xf>
    <xf numFmtId="38" fontId="6" fillId="4" borderId="7" xfId="3" applyFont="1" applyFill="1" applyBorder="1" applyAlignment="1">
      <alignment horizontal="right" vertical="center"/>
    </xf>
    <xf numFmtId="190" fontId="6" fillId="7" borderId="1" xfId="3" applyNumberFormat="1" applyFont="1" applyFill="1" applyBorder="1" applyAlignment="1">
      <alignment horizontal="center" vertical="center"/>
    </xf>
    <xf numFmtId="186" fontId="13" fillId="7" borderId="0" xfId="0" applyNumberFormat="1" applyFont="1" applyFill="1" applyBorder="1" applyAlignment="1" applyProtection="1">
      <alignment horizontal="right" vertical="center"/>
    </xf>
    <xf numFmtId="38" fontId="18" fillId="0" borderId="0" xfId="3" applyFont="1" applyAlignment="1" applyProtection="1">
      <alignment horizontal="center" vertical="center" shrinkToFit="1"/>
    </xf>
    <xf numFmtId="38" fontId="18" fillId="0" borderId="0" xfId="3" applyFont="1" applyAlignment="1" applyProtection="1">
      <alignment horizontal="center" vertical="center"/>
    </xf>
    <xf numFmtId="186" fontId="12" fillId="7" borderId="0" xfId="0" applyNumberFormat="1" applyFont="1" applyFill="1" applyBorder="1" applyAlignment="1" applyProtection="1">
      <alignment horizontal="right" vertical="center"/>
    </xf>
    <xf numFmtId="38" fontId="9" fillId="11" borderId="22" xfId="3" applyFont="1" applyFill="1" applyBorder="1" applyAlignment="1">
      <alignment horizontal="center" vertical="center"/>
    </xf>
    <xf numFmtId="38" fontId="9" fillId="11" borderId="15" xfId="3" applyFont="1" applyFill="1" applyBorder="1" applyAlignment="1">
      <alignment horizontal="center" vertical="center"/>
    </xf>
    <xf numFmtId="38" fontId="9" fillId="11" borderId="23" xfId="3" applyFont="1" applyFill="1" applyBorder="1" applyAlignment="1">
      <alignment horizontal="center" vertical="center"/>
    </xf>
    <xf numFmtId="185" fontId="10" fillId="3" borderId="16" xfId="3" applyNumberFormat="1" applyFont="1" applyFill="1" applyBorder="1" applyAlignment="1">
      <alignment horizontal="center" vertical="center"/>
    </xf>
    <xf numFmtId="185" fontId="10" fillId="3" borderId="17" xfId="3" applyNumberFormat="1" applyFont="1" applyFill="1" applyBorder="1" applyAlignment="1">
      <alignment horizontal="center" vertical="center"/>
    </xf>
    <xf numFmtId="185" fontId="10" fillId="3" borderId="18" xfId="3" applyNumberFormat="1" applyFont="1" applyFill="1" applyBorder="1" applyAlignment="1">
      <alignment horizontal="center" vertical="center"/>
    </xf>
    <xf numFmtId="185" fontId="10" fillId="3" borderId="19" xfId="3" applyNumberFormat="1" applyFont="1" applyFill="1" applyBorder="1" applyAlignment="1">
      <alignment horizontal="center" vertical="center"/>
    </xf>
    <xf numFmtId="185" fontId="10" fillId="3" borderId="20" xfId="3" applyNumberFormat="1" applyFont="1" applyFill="1" applyBorder="1" applyAlignment="1">
      <alignment horizontal="center" vertical="center"/>
    </xf>
    <xf numFmtId="185" fontId="10" fillId="3" borderId="21" xfId="3" applyNumberFormat="1" applyFont="1" applyFill="1" applyBorder="1" applyAlignment="1">
      <alignment horizontal="center" vertical="center"/>
    </xf>
    <xf numFmtId="178" fontId="9" fillId="0" borderId="22" xfId="3" applyNumberFormat="1" applyFont="1" applyFill="1" applyBorder="1" applyAlignment="1">
      <alignment horizontal="center" vertical="center"/>
    </xf>
    <xf numFmtId="178" fontId="9" fillId="0" borderId="15" xfId="3" applyNumberFormat="1" applyFont="1" applyFill="1" applyBorder="1" applyAlignment="1">
      <alignment horizontal="center" vertical="center"/>
    </xf>
    <xf numFmtId="178" fontId="9" fillId="0" borderId="23" xfId="3" applyNumberFormat="1" applyFont="1" applyFill="1" applyBorder="1" applyAlignment="1">
      <alignment horizontal="center" vertical="center"/>
    </xf>
    <xf numFmtId="178" fontId="9" fillId="0" borderId="50" xfId="3" applyNumberFormat="1" applyFont="1" applyFill="1" applyBorder="1" applyAlignment="1">
      <alignment horizontal="center" vertical="center"/>
    </xf>
    <xf numFmtId="178" fontId="9" fillId="0" borderId="49" xfId="3" applyNumberFormat="1" applyFont="1" applyFill="1" applyBorder="1" applyAlignment="1">
      <alignment horizontal="center" vertical="center"/>
    </xf>
    <xf numFmtId="178" fontId="9" fillId="0" borderId="51" xfId="3" applyNumberFormat="1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38" fontId="9" fillId="0" borderId="17" xfId="3" applyFont="1" applyFill="1" applyBorder="1" applyAlignment="1">
      <alignment horizontal="center" vertical="center"/>
    </xf>
    <xf numFmtId="38" fontId="9" fillId="0" borderId="18" xfId="3" applyFont="1" applyFill="1" applyBorder="1" applyAlignment="1">
      <alignment horizontal="center" vertical="center"/>
    </xf>
    <xf numFmtId="38" fontId="9" fillId="0" borderId="19" xfId="3" applyFont="1" applyFill="1" applyBorder="1" applyAlignment="1">
      <alignment horizontal="center" vertical="center"/>
    </xf>
    <xf numFmtId="38" fontId="9" fillId="0" borderId="20" xfId="3" applyFont="1" applyFill="1" applyBorder="1" applyAlignment="1">
      <alignment horizontal="center" vertical="center"/>
    </xf>
    <xf numFmtId="38" fontId="9" fillId="0" borderId="21" xfId="3" applyFont="1" applyFill="1" applyBorder="1" applyAlignment="1">
      <alignment horizontal="center" vertical="center"/>
    </xf>
    <xf numFmtId="38" fontId="9" fillId="0" borderId="22" xfId="3" applyFont="1" applyFill="1" applyBorder="1" applyAlignment="1">
      <alignment horizontal="center" vertical="center"/>
    </xf>
    <xf numFmtId="38" fontId="9" fillId="0" borderId="15" xfId="3" applyFont="1" applyFill="1" applyBorder="1" applyAlignment="1">
      <alignment horizontal="center" vertical="center"/>
    </xf>
    <xf numFmtId="38" fontId="9" fillId="0" borderId="23" xfId="3" applyFont="1" applyFill="1" applyBorder="1" applyAlignment="1">
      <alignment horizontal="center" vertical="center"/>
    </xf>
    <xf numFmtId="0" fontId="9" fillId="10" borderId="77" xfId="3" applyNumberFormat="1" applyFont="1" applyFill="1" applyBorder="1" applyAlignment="1" applyProtection="1">
      <alignment horizontal="center" vertical="center"/>
      <protection locked="0"/>
    </xf>
    <xf numFmtId="0" fontId="9" fillId="10" borderId="78" xfId="3" applyNumberFormat="1" applyFont="1" applyFill="1" applyBorder="1" applyAlignment="1" applyProtection="1">
      <alignment horizontal="center" vertical="center"/>
      <protection locked="0"/>
    </xf>
    <xf numFmtId="0" fontId="9" fillId="10" borderId="79" xfId="3" applyNumberFormat="1" applyFont="1" applyFill="1" applyBorder="1" applyAlignment="1" applyProtection="1">
      <alignment horizontal="center" vertical="center"/>
      <protection locked="0"/>
    </xf>
    <xf numFmtId="38" fontId="9" fillId="0" borderId="47" xfId="3" applyFont="1" applyFill="1" applyBorder="1" applyAlignment="1">
      <alignment horizontal="center" vertical="center"/>
    </xf>
    <xf numFmtId="38" fontId="9" fillId="0" borderId="0" xfId="3" applyFont="1" applyFill="1" applyBorder="1" applyAlignment="1">
      <alignment horizontal="center" vertical="center"/>
    </xf>
    <xf numFmtId="38" fontId="9" fillId="0" borderId="48" xfId="3" applyFont="1" applyFill="1" applyBorder="1" applyAlignment="1">
      <alignment horizontal="center" vertical="center"/>
    </xf>
    <xf numFmtId="38" fontId="9" fillId="10" borderId="16" xfId="3" applyFont="1" applyFill="1" applyBorder="1" applyAlignment="1" applyProtection="1">
      <alignment horizontal="center" vertical="center"/>
      <protection locked="0"/>
    </xf>
    <xf numFmtId="38" fontId="9" fillId="10" borderId="47" xfId="3" applyFont="1" applyFill="1" applyBorder="1" applyAlignment="1" applyProtection="1">
      <alignment horizontal="center" vertical="center"/>
      <protection locked="0"/>
    </xf>
    <xf numFmtId="38" fontId="9" fillId="10" borderId="18" xfId="3" applyFont="1" applyFill="1" applyBorder="1" applyAlignment="1" applyProtection="1">
      <alignment horizontal="center" vertical="center"/>
      <protection locked="0"/>
    </xf>
    <xf numFmtId="38" fontId="9" fillId="10" borderId="0" xfId="3" applyFont="1" applyFill="1" applyBorder="1" applyAlignment="1" applyProtection="1">
      <alignment horizontal="center" vertical="center"/>
      <protection locked="0"/>
    </xf>
    <xf numFmtId="38" fontId="9" fillId="10" borderId="20" xfId="3" applyFont="1" applyFill="1" applyBorder="1" applyAlignment="1" applyProtection="1">
      <alignment horizontal="center" vertical="center"/>
      <protection locked="0"/>
    </xf>
    <xf numFmtId="38" fontId="9" fillId="10" borderId="48" xfId="3" applyFont="1" applyFill="1" applyBorder="1" applyAlignment="1" applyProtection="1">
      <alignment horizontal="center" vertical="center"/>
      <protection locked="0"/>
    </xf>
    <xf numFmtId="38" fontId="19" fillId="4" borderId="16" xfId="3" applyFont="1" applyFill="1" applyBorder="1" applyAlignment="1">
      <alignment horizontal="center" vertical="center"/>
    </xf>
    <xf numFmtId="38" fontId="19" fillId="4" borderId="47" xfId="3" applyFont="1" applyFill="1" applyBorder="1" applyAlignment="1">
      <alignment horizontal="center" vertical="center"/>
    </xf>
    <xf numFmtId="38" fontId="19" fillId="4" borderId="17" xfId="3" applyFont="1" applyFill="1" applyBorder="1" applyAlignment="1">
      <alignment horizontal="center" vertical="center"/>
    </xf>
    <xf numFmtId="38" fontId="19" fillId="4" borderId="18" xfId="3" applyFont="1" applyFill="1" applyBorder="1" applyAlignment="1">
      <alignment horizontal="center" vertical="center"/>
    </xf>
    <xf numFmtId="38" fontId="19" fillId="4" borderId="0" xfId="3" applyFont="1" applyFill="1" applyBorder="1" applyAlignment="1">
      <alignment horizontal="center" vertical="center"/>
    </xf>
    <xf numFmtId="38" fontId="19" fillId="4" borderId="19" xfId="3" applyFont="1" applyFill="1" applyBorder="1" applyAlignment="1">
      <alignment horizontal="center" vertical="center"/>
    </xf>
    <xf numFmtId="38" fontId="19" fillId="4" borderId="20" xfId="3" applyFont="1" applyFill="1" applyBorder="1" applyAlignment="1">
      <alignment horizontal="center" vertical="center"/>
    </xf>
    <xf numFmtId="38" fontId="19" fillId="4" borderId="48" xfId="3" applyFont="1" applyFill="1" applyBorder="1" applyAlignment="1">
      <alignment horizontal="center" vertical="center"/>
    </xf>
    <xf numFmtId="38" fontId="19" fillId="4" borderId="21" xfId="3" applyFont="1" applyFill="1" applyBorder="1" applyAlignment="1">
      <alignment horizontal="center" vertical="center"/>
    </xf>
    <xf numFmtId="178" fontId="9" fillId="0" borderId="24" xfId="3" applyNumberFormat="1" applyFont="1" applyFill="1" applyBorder="1" applyAlignment="1">
      <alignment horizontal="center" vertical="center"/>
    </xf>
    <xf numFmtId="178" fontId="9" fillId="0" borderId="2" xfId="3" applyNumberFormat="1" applyFont="1" applyFill="1" applyBorder="1" applyAlignment="1">
      <alignment horizontal="center" vertical="center"/>
    </xf>
    <xf numFmtId="178" fontId="9" fillId="0" borderId="25" xfId="3" applyNumberFormat="1" applyFont="1" applyFill="1" applyBorder="1" applyAlignment="1">
      <alignment horizontal="center" vertical="center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9">
    <dxf>
      <numFmt numFmtId="191" formatCode="\(&quot;令和元年&quot;m&quot;月&quot;d&quot;日&quot;&quot;修&quot;&quot;正&quot;\)"/>
    </dxf>
    <dxf>
      <numFmt numFmtId="191" formatCode="\(&quot;令和元年&quot;m&quot;月&quot;d&quot;日&quot;&quot;修&quot;&quot;正&quot;\)"/>
    </dxf>
    <dxf>
      <numFmt numFmtId="191" formatCode="\(&quot;令和元年&quot;m&quot;月&quot;d&quot;日&quot;&quot;修&quot;&quot;正&quot;\)"/>
    </dxf>
    <dxf>
      <numFmt numFmtId="191" formatCode="\(&quot;令和元年&quot;m&quot;月&quot;d&quot;日&quot;&quot;修&quot;&quot;正&quot;\)"/>
    </dxf>
    <dxf>
      <numFmt numFmtId="191" formatCode="\(&quot;令和元年&quot;m&quot;月&quot;d&quot;日&quot;&quot;修&quot;&quot;正&quot;\)"/>
    </dxf>
    <dxf>
      <numFmt numFmtId="191" formatCode="\(&quot;令和元年&quot;m&quot;月&quot;d&quot;日&quot;&quot;修&quot;&quot;正&quot;\)"/>
    </dxf>
    <dxf>
      <numFmt numFmtId="191" formatCode="\(&quot;令和元年&quot;m&quot;月&quot;d&quot;日&quot;&quot;修&quot;&quot;正&quot;\)"/>
    </dxf>
    <dxf>
      <numFmt numFmtId="192" formatCode="&quot;令和元年&quot;m&quot;月&quot;d&quot;日&quot;"/>
    </dxf>
    <dxf>
      <numFmt numFmtId="192" formatCode="&quot;令和元年&quot;m&quot;月&quot;d&quot;日&quot;"/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201"/>
  <sheetViews>
    <sheetView showGridLines="0" tabSelected="1" zoomScale="70" zoomScaleNormal="70" workbookViewId="0">
      <pane xSplit="4" ySplit="6" topLeftCell="E7" activePane="bottomRight" state="frozen"/>
      <selection activeCell="G3" sqref="G3"/>
      <selection pane="topRight" activeCell="G3" sqref="G3"/>
      <selection pane="bottomLeft" activeCell="G3" sqref="G3"/>
      <selection pane="bottomRight" activeCell="K21" sqref="K21"/>
    </sheetView>
  </sheetViews>
  <sheetFormatPr defaultRowHeight="17.25"/>
  <cols>
    <col min="1" max="1" width="2.125" style="2" customWidth="1"/>
    <col min="2" max="3" width="5.875" style="2" customWidth="1"/>
    <col min="4" max="4" width="35.125" style="2" customWidth="1"/>
    <col min="5" max="24" width="12.5" style="2" customWidth="1"/>
    <col min="25" max="30" width="12.625" style="2" customWidth="1"/>
    <col min="31" max="32" width="12.625" style="265" customWidth="1"/>
    <col min="33" max="35" width="12.625" style="2" customWidth="1"/>
    <col min="36" max="256" width="9" style="2"/>
    <col min="257" max="257" width="9.5" style="2" customWidth="1"/>
    <col min="258" max="259" width="5.875" style="2" customWidth="1"/>
    <col min="260" max="260" width="25.875" style="2" customWidth="1"/>
    <col min="261" max="280" width="12.5" style="2" customWidth="1"/>
    <col min="281" max="291" width="12.625" style="2" customWidth="1"/>
    <col min="292" max="512" width="9" style="2"/>
    <col min="513" max="513" width="9.5" style="2" customWidth="1"/>
    <col min="514" max="515" width="5.875" style="2" customWidth="1"/>
    <col min="516" max="516" width="25.875" style="2" customWidth="1"/>
    <col min="517" max="536" width="12.5" style="2" customWidth="1"/>
    <col min="537" max="547" width="12.625" style="2" customWidth="1"/>
    <col min="548" max="768" width="9" style="2"/>
    <col min="769" max="769" width="9.5" style="2" customWidth="1"/>
    <col min="770" max="771" width="5.875" style="2" customWidth="1"/>
    <col min="772" max="772" width="25.875" style="2" customWidth="1"/>
    <col min="773" max="792" width="12.5" style="2" customWidth="1"/>
    <col min="793" max="803" width="12.625" style="2" customWidth="1"/>
    <col min="804" max="1024" width="9" style="2"/>
    <col min="1025" max="1025" width="9.5" style="2" customWidth="1"/>
    <col min="1026" max="1027" width="5.875" style="2" customWidth="1"/>
    <col min="1028" max="1028" width="25.875" style="2" customWidth="1"/>
    <col min="1029" max="1048" width="12.5" style="2" customWidth="1"/>
    <col min="1049" max="1059" width="12.625" style="2" customWidth="1"/>
    <col min="1060" max="1280" width="9" style="2"/>
    <col min="1281" max="1281" width="9.5" style="2" customWidth="1"/>
    <col min="1282" max="1283" width="5.875" style="2" customWidth="1"/>
    <col min="1284" max="1284" width="25.875" style="2" customWidth="1"/>
    <col min="1285" max="1304" width="12.5" style="2" customWidth="1"/>
    <col min="1305" max="1315" width="12.625" style="2" customWidth="1"/>
    <col min="1316" max="1536" width="9" style="2"/>
    <col min="1537" max="1537" width="9.5" style="2" customWidth="1"/>
    <col min="1538" max="1539" width="5.875" style="2" customWidth="1"/>
    <col min="1540" max="1540" width="25.875" style="2" customWidth="1"/>
    <col min="1541" max="1560" width="12.5" style="2" customWidth="1"/>
    <col min="1561" max="1571" width="12.625" style="2" customWidth="1"/>
    <col min="1572" max="1792" width="9" style="2"/>
    <col min="1793" max="1793" width="9.5" style="2" customWidth="1"/>
    <col min="1794" max="1795" width="5.875" style="2" customWidth="1"/>
    <col min="1796" max="1796" width="25.875" style="2" customWidth="1"/>
    <col min="1797" max="1816" width="12.5" style="2" customWidth="1"/>
    <col min="1817" max="1827" width="12.625" style="2" customWidth="1"/>
    <col min="1828" max="2048" width="9" style="2"/>
    <col min="2049" max="2049" width="9.5" style="2" customWidth="1"/>
    <col min="2050" max="2051" width="5.875" style="2" customWidth="1"/>
    <col min="2052" max="2052" width="25.875" style="2" customWidth="1"/>
    <col min="2053" max="2072" width="12.5" style="2" customWidth="1"/>
    <col min="2073" max="2083" width="12.625" style="2" customWidth="1"/>
    <col min="2084" max="2304" width="9" style="2"/>
    <col min="2305" max="2305" width="9.5" style="2" customWidth="1"/>
    <col min="2306" max="2307" width="5.875" style="2" customWidth="1"/>
    <col min="2308" max="2308" width="25.875" style="2" customWidth="1"/>
    <col min="2309" max="2328" width="12.5" style="2" customWidth="1"/>
    <col min="2329" max="2339" width="12.625" style="2" customWidth="1"/>
    <col min="2340" max="2560" width="9" style="2"/>
    <col min="2561" max="2561" width="9.5" style="2" customWidth="1"/>
    <col min="2562" max="2563" width="5.875" style="2" customWidth="1"/>
    <col min="2564" max="2564" width="25.875" style="2" customWidth="1"/>
    <col min="2565" max="2584" width="12.5" style="2" customWidth="1"/>
    <col min="2585" max="2595" width="12.625" style="2" customWidth="1"/>
    <col min="2596" max="2816" width="9" style="2"/>
    <col min="2817" max="2817" width="9.5" style="2" customWidth="1"/>
    <col min="2818" max="2819" width="5.875" style="2" customWidth="1"/>
    <col min="2820" max="2820" width="25.875" style="2" customWidth="1"/>
    <col min="2821" max="2840" width="12.5" style="2" customWidth="1"/>
    <col min="2841" max="2851" width="12.625" style="2" customWidth="1"/>
    <col min="2852" max="3072" width="9" style="2"/>
    <col min="3073" max="3073" width="9.5" style="2" customWidth="1"/>
    <col min="3074" max="3075" width="5.875" style="2" customWidth="1"/>
    <col min="3076" max="3076" width="25.875" style="2" customWidth="1"/>
    <col min="3077" max="3096" width="12.5" style="2" customWidth="1"/>
    <col min="3097" max="3107" width="12.625" style="2" customWidth="1"/>
    <col min="3108" max="3328" width="9" style="2"/>
    <col min="3329" max="3329" width="9.5" style="2" customWidth="1"/>
    <col min="3330" max="3331" width="5.875" style="2" customWidth="1"/>
    <col min="3332" max="3332" width="25.875" style="2" customWidth="1"/>
    <col min="3333" max="3352" width="12.5" style="2" customWidth="1"/>
    <col min="3353" max="3363" width="12.625" style="2" customWidth="1"/>
    <col min="3364" max="3584" width="9" style="2"/>
    <col min="3585" max="3585" width="9.5" style="2" customWidth="1"/>
    <col min="3586" max="3587" width="5.875" style="2" customWidth="1"/>
    <col min="3588" max="3588" width="25.875" style="2" customWidth="1"/>
    <col min="3589" max="3608" width="12.5" style="2" customWidth="1"/>
    <col min="3609" max="3619" width="12.625" style="2" customWidth="1"/>
    <col min="3620" max="3840" width="9" style="2"/>
    <col min="3841" max="3841" width="9.5" style="2" customWidth="1"/>
    <col min="3842" max="3843" width="5.875" style="2" customWidth="1"/>
    <col min="3844" max="3844" width="25.875" style="2" customWidth="1"/>
    <col min="3845" max="3864" width="12.5" style="2" customWidth="1"/>
    <col min="3865" max="3875" width="12.625" style="2" customWidth="1"/>
    <col min="3876" max="4096" width="9" style="2"/>
    <col min="4097" max="4097" width="9.5" style="2" customWidth="1"/>
    <col min="4098" max="4099" width="5.875" style="2" customWidth="1"/>
    <col min="4100" max="4100" width="25.875" style="2" customWidth="1"/>
    <col min="4101" max="4120" width="12.5" style="2" customWidth="1"/>
    <col min="4121" max="4131" width="12.625" style="2" customWidth="1"/>
    <col min="4132" max="4352" width="9" style="2"/>
    <col min="4353" max="4353" width="9.5" style="2" customWidth="1"/>
    <col min="4354" max="4355" width="5.875" style="2" customWidth="1"/>
    <col min="4356" max="4356" width="25.875" style="2" customWidth="1"/>
    <col min="4357" max="4376" width="12.5" style="2" customWidth="1"/>
    <col min="4377" max="4387" width="12.625" style="2" customWidth="1"/>
    <col min="4388" max="4608" width="9" style="2"/>
    <col min="4609" max="4609" width="9.5" style="2" customWidth="1"/>
    <col min="4610" max="4611" width="5.875" style="2" customWidth="1"/>
    <col min="4612" max="4612" width="25.875" style="2" customWidth="1"/>
    <col min="4613" max="4632" width="12.5" style="2" customWidth="1"/>
    <col min="4633" max="4643" width="12.625" style="2" customWidth="1"/>
    <col min="4644" max="4864" width="9" style="2"/>
    <col min="4865" max="4865" width="9.5" style="2" customWidth="1"/>
    <col min="4866" max="4867" width="5.875" style="2" customWidth="1"/>
    <col min="4868" max="4868" width="25.875" style="2" customWidth="1"/>
    <col min="4869" max="4888" width="12.5" style="2" customWidth="1"/>
    <col min="4889" max="4899" width="12.625" style="2" customWidth="1"/>
    <col min="4900" max="5120" width="9" style="2"/>
    <col min="5121" max="5121" width="9.5" style="2" customWidth="1"/>
    <col min="5122" max="5123" width="5.875" style="2" customWidth="1"/>
    <col min="5124" max="5124" width="25.875" style="2" customWidth="1"/>
    <col min="5125" max="5144" width="12.5" style="2" customWidth="1"/>
    <col min="5145" max="5155" width="12.625" style="2" customWidth="1"/>
    <col min="5156" max="5376" width="9" style="2"/>
    <col min="5377" max="5377" width="9.5" style="2" customWidth="1"/>
    <col min="5378" max="5379" width="5.875" style="2" customWidth="1"/>
    <col min="5380" max="5380" width="25.875" style="2" customWidth="1"/>
    <col min="5381" max="5400" width="12.5" style="2" customWidth="1"/>
    <col min="5401" max="5411" width="12.625" style="2" customWidth="1"/>
    <col min="5412" max="5632" width="9" style="2"/>
    <col min="5633" max="5633" width="9.5" style="2" customWidth="1"/>
    <col min="5634" max="5635" width="5.875" style="2" customWidth="1"/>
    <col min="5636" max="5636" width="25.875" style="2" customWidth="1"/>
    <col min="5637" max="5656" width="12.5" style="2" customWidth="1"/>
    <col min="5657" max="5667" width="12.625" style="2" customWidth="1"/>
    <col min="5668" max="5888" width="9" style="2"/>
    <col min="5889" max="5889" width="9.5" style="2" customWidth="1"/>
    <col min="5890" max="5891" width="5.875" style="2" customWidth="1"/>
    <col min="5892" max="5892" width="25.875" style="2" customWidth="1"/>
    <col min="5893" max="5912" width="12.5" style="2" customWidth="1"/>
    <col min="5913" max="5923" width="12.625" style="2" customWidth="1"/>
    <col min="5924" max="6144" width="9" style="2"/>
    <col min="6145" max="6145" width="9.5" style="2" customWidth="1"/>
    <col min="6146" max="6147" width="5.875" style="2" customWidth="1"/>
    <col min="6148" max="6148" width="25.875" style="2" customWidth="1"/>
    <col min="6149" max="6168" width="12.5" style="2" customWidth="1"/>
    <col min="6169" max="6179" width="12.625" style="2" customWidth="1"/>
    <col min="6180" max="6400" width="9" style="2"/>
    <col min="6401" max="6401" width="9.5" style="2" customWidth="1"/>
    <col min="6402" max="6403" width="5.875" style="2" customWidth="1"/>
    <col min="6404" max="6404" width="25.875" style="2" customWidth="1"/>
    <col min="6405" max="6424" width="12.5" style="2" customWidth="1"/>
    <col min="6425" max="6435" width="12.625" style="2" customWidth="1"/>
    <col min="6436" max="6656" width="9" style="2"/>
    <col min="6657" max="6657" width="9.5" style="2" customWidth="1"/>
    <col min="6658" max="6659" width="5.875" style="2" customWidth="1"/>
    <col min="6660" max="6660" width="25.875" style="2" customWidth="1"/>
    <col min="6661" max="6680" width="12.5" style="2" customWidth="1"/>
    <col min="6681" max="6691" width="12.625" style="2" customWidth="1"/>
    <col min="6692" max="6912" width="9" style="2"/>
    <col min="6913" max="6913" width="9.5" style="2" customWidth="1"/>
    <col min="6914" max="6915" width="5.875" style="2" customWidth="1"/>
    <col min="6916" max="6916" width="25.875" style="2" customWidth="1"/>
    <col min="6917" max="6936" width="12.5" style="2" customWidth="1"/>
    <col min="6937" max="6947" width="12.625" style="2" customWidth="1"/>
    <col min="6948" max="7168" width="9" style="2"/>
    <col min="7169" max="7169" width="9.5" style="2" customWidth="1"/>
    <col min="7170" max="7171" width="5.875" style="2" customWidth="1"/>
    <col min="7172" max="7172" width="25.875" style="2" customWidth="1"/>
    <col min="7173" max="7192" width="12.5" style="2" customWidth="1"/>
    <col min="7193" max="7203" width="12.625" style="2" customWidth="1"/>
    <col min="7204" max="7424" width="9" style="2"/>
    <col min="7425" max="7425" width="9.5" style="2" customWidth="1"/>
    <col min="7426" max="7427" width="5.875" style="2" customWidth="1"/>
    <col min="7428" max="7428" width="25.875" style="2" customWidth="1"/>
    <col min="7429" max="7448" width="12.5" style="2" customWidth="1"/>
    <col min="7449" max="7459" width="12.625" style="2" customWidth="1"/>
    <col min="7460" max="7680" width="9" style="2"/>
    <col min="7681" max="7681" width="9.5" style="2" customWidth="1"/>
    <col min="7682" max="7683" width="5.875" style="2" customWidth="1"/>
    <col min="7684" max="7684" width="25.875" style="2" customWidth="1"/>
    <col min="7685" max="7704" width="12.5" style="2" customWidth="1"/>
    <col min="7705" max="7715" width="12.625" style="2" customWidth="1"/>
    <col min="7716" max="7936" width="9" style="2"/>
    <col min="7937" max="7937" width="9.5" style="2" customWidth="1"/>
    <col min="7938" max="7939" width="5.875" style="2" customWidth="1"/>
    <col min="7940" max="7940" width="25.875" style="2" customWidth="1"/>
    <col min="7941" max="7960" width="12.5" style="2" customWidth="1"/>
    <col min="7961" max="7971" width="12.625" style="2" customWidth="1"/>
    <col min="7972" max="8192" width="9" style="2"/>
    <col min="8193" max="8193" width="9.5" style="2" customWidth="1"/>
    <col min="8194" max="8195" width="5.875" style="2" customWidth="1"/>
    <col min="8196" max="8196" width="25.875" style="2" customWidth="1"/>
    <col min="8197" max="8216" width="12.5" style="2" customWidth="1"/>
    <col min="8217" max="8227" width="12.625" style="2" customWidth="1"/>
    <col min="8228" max="8448" width="9" style="2"/>
    <col min="8449" max="8449" width="9.5" style="2" customWidth="1"/>
    <col min="8450" max="8451" width="5.875" style="2" customWidth="1"/>
    <col min="8452" max="8452" width="25.875" style="2" customWidth="1"/>
    <col min="8453" max="8472" width="12.5" style="2" customWidth="1"/>
    <col min="8473" max="8483" width="12.625" style="2" customWidth="1"/>
    <col min="8484" max="8704" width="9" style="2"/>
    <col min="8705" max="8705" width="9.5" style="2" customWidth="1"/>
    <col min="8706" max="8707" width="5.875" style="2" customWidth="1"/>
    <col min="8708" max="8708" width="25.875" style="2" customWidth="1"/>
    <col min="8709" max="8728" width="12.5" style="2" customWidth="1"/>
    <col min="8729" max="8739" width="12.625" style="2" customWidth="1"/>
    <col min="8740" max="8960" width="9" style="2"/>
    <col min="8961" max="8961" width="9.5" style="2" customWidth="1"/>
    <col min="8962" max="8963" width="5.875" style="2" customWidth="1"/>
    <col min="8964" max="8964" width="25.875" style="2" customWidth="1"/>
    <col min="8965" max="8984" width="12.5" style="2" customWidth="1"/>
    <col min="8985" max="8995" width="12.625" style="2" customWidth="1"/>
    <col min="8996" max="9216" width="9" style="2"/>
    <col min="9217" max="9217" width="9.5" style="2" customWidth="1"/>
    <col min="9218" max="9219" width="5.875" style="2" customWidth="1"/>
    <col min="9220" max="9220" width="25.875" style="2" customWidth="1"/>
    <col min="9221" max="9240" width="12.5" style="2" customWidth="1"/>
    <col min="9241" max="9251" width="12.625" style="2" customWidth="1"/>
    <col min="9252" max="9472" width="9" style="2"/>
    <col min="9473" max="9473" width="9.5" style="2" customWidth="1"/>
    <col min="9474" max="9475" width="5.875" style="2" customWidth="1"/>
    <col min="9476" max="9476" width="25.875" style="2" customWidth="1"/>
    <col min="9477" max="9496" width="12.5" style="2" customWidth="1"/>
    <col min="9497" max="9507" width="12.625" style="2" customWidth="1"/>
    <col min="9508" max="9728" width="9" style="2"/>
    <col min="9729" max="9729" width="9.5" style="2" customWidth="1"/>
    <col min="9730" max="9731" width="5.875" style="2" customWidth="1"/>
    <col min="9732" max="9732" width="25.875" style="2" customWidth="1"/>
    <col min="9733" max="9752" width="12.5" style="2" customWidth="1"/>
    <col min="9753" max="9763" width="12.625" style="2" customWidth="1"/>
    <col min="9764" max="9984" width="9" style="2"/>
    <col min="9985" max="9985" width="9.5" style="2" customWidth="1"/>
    <col min="9986" max="9987" width="5.875" style="2" customWidth="1"/>
    <col min="9988" max="9988" width="25.875" style="2" customWidth="1"/>
    <col min="9989" max="10008" width="12.5" style="2" customWidth="1"/>
    <col min="10009" max="10019" width="12.625" style="2" customWidth="1"/>
    <col min="10020" max="10240" width="9" style="2"/>
    <col min="10241" max="10241" width="9.5" style="2" customWidth="1"/>
    <col min="10242" max="10243" width="5.875" style="2" customWidth="1"/>
    <col min="10244" max="10244" width="25.875" style="2" customWidth="1"/>
    <col min="10245" max="10264" width="12.5" style="2" customWidth="1"/>
    <col min="10265" max="10275" width="12.625" style="2" customWidth="1"/>
    <col min="10276" max="10496" width="9" style="2"/>
    <col min="10497" max="10497" width="9.5" style="2" customWidth="1"/>
    <col min="10498" max="10499" width="5.875" style="2" customWidth="1"/>
    <col min="10500" max="10500" width="25.875" style="2" customWidth="1"/>
    <col min="10501" max="10520" width="12.5" style="2" customWidth="1"/>
    <col min="10521" max="10531" width="12.625" style="2" customWidth="1"/>
    <col min="10532" max="10752" width="9" style="2"/>
    <col min="10753" max="10753" width="9.5" style="2" customWidth="1"/>
    <col min="10754" max="10755" width="5.875" style="2" customWidth="1"/>
    <col min="10756" max="10756" width="25.875" style="2" customWidth="1"/>
    <col min="10757" max="10776" width="12.5" style="2" customWidth="1"/>
    <col min="10777" max="10787" width="12.625" style="2" customWidth="1"/>
    <col min="10788" max="11008" width="9" style="2"/>
    <col min="11009" max="11009" width="9.5" style="2" customWidth="1"/>
    <col min="11010" max="11011" width="5.875" style="2" customWidth="1"/>
    <col min="11012" max="11012" width="25.875" style="2" customWidth="1"/>
    <col min="11013" max="11032" width="12.5" style="2" customWidth="1"/>
    <col min="11033" max="11043" width="12.625" style="2" customWidth="1"/>
    <col min="11044" max="11264" width="9" style="2"/>
    <col min="11265" max="11265" width="9.5" style="2" customWidth="1"/>
    <col min="11266" max="11267" width="5.875" style="2" customWidth="1"/>
    <col min="11268" max="11268" width="25.875" style="2" customWidth="1"/>
    <col min="11269" max="11288" width="12.5" style="2" customWidth="1"/>
    <col min="11289" max="11299" width="12.625" style="2" customWidth="1"/>
    <col min="11300" max="11520" width="9" style="2"/>
    <col min="11521" max="11521" width="9.5" style="2" customWidth="1"/>
    <col min="11522" max="11523" width="5.875" style="2" customWidth="1"/>
    <col min="11524" max="11524" width="25.875" style="2" customWidth="1"/>
    <col min="11525" max="11544" width="12.5" style="2" customWidth="1"/>
    <col min="11545" max="11555" width="12.625" style="2" customWidth="1"/>
    <col min="11556" max="11776" width="9" style="2"/>
    <col min="11777" max="11777" width="9.5" style="2" customWidth="1"/>
    <col min="11778" max="11779" width="5.875" style="2" customWidth="1"/>
    <col min="11780" max="11780" width="25.875" style="2" customWidth="1"/>
    <col min="11781" max="11800" width="12.5" style="2" customWidth="1"/>
    <col min="11801" max="11811" width="12.625" style="2" customWidth="1"/>
    <col min="11812" max="12032" width="9" style="2"/>
    <col min="12033" max="12033" width="9.5" style="2" customWidth="1"/>
    <col min="12034" max="12035" width="5.875" style="2" customWidth="1"/>
    <col min="12036" max="12036" width="25.875" style="2" customWidth="1"/>
    <col min="12037" max="12056" width="12.5" style="2" customWidth="1"/>
    <col min="12057" max="12067" width="12.625" style="2" customWidth="1"/>
    <col min="12068" max="12288" width="9" style="2"/>
    <col min="12289" max="12289" width="9.5" style="2" customWidth="1"/>
    <col min="12290" max="12291" width="5.875" style="2" customWidth="1"/>
    <col min="12292" max="12292" width="25.875" style="2" customWidth="1"/>
    <col min="12293" max="12312" width="12.5" style="2" customWidth="1"/>
    <col min="12313" max="12323" width="12.625" style="2" customWidth="1"/>
    <col min="12324" max="12544" width="9" style="2"/>
    <col min="12545" max="12545" width="9.5" style="2" customWidth="1"/>
    <col min="12546" max="12547" width="5.875" style="2" customWidth="1"/>
    <col min="12548" max="12548" width="25.875" style="2" customWidth="1"/>
    <col min="12549" max="12568" width="12.5" style="2" customWidth="1"/>
    <col min="12569" max="12579" width="12.625" style="2" customWidth="1"/>
    <col min="12580" max="12800" width="9" style="2"/>
    <col min="12801" max="12801" width="9.5" style="2" customWidth="1"/>
    <col min="12802" max="12803" width="5.875" style="2" customWidth="1"/>
    <col min="12804" max="12804" width="25.875" style="2" customWidth="1"/>
    <col min="12805" max="12824" width="12.5" style="2" customWidth="1"/>
    <col min="12825" max="12835" width="12.625" style="2" customWidth="1"/>
    <col min="12836" max="13056" width="9" style="2"/>
    <col min="13057" max="13057" width="9.5" style="2" customWidth="1"/>
    <col min="13058" max="13059" width="5.875" style="2" customWidth="1"/>
    <col min="13060" max="13060" width="25.875" style="2" customWidth="1"/>
    <col min="13061" max="13080" width="12.5" style="2" customWidth="1"/>
    <col min="13081" max="13091" width="12.625" style="2" customWidth="1"/>
    <col min="13092" max="13312" width="9" style="2"/>
    <col min="13313" max="13313" width="9.5" style="2" customWidth="1"/>
    <col min="13314" max="13315" width="5.875" style="2" customWidth="1"/>
    <col min="13316" max="13316" width="25.875" style="2" customWidth="1"/>
    <col min="13317" max="13336" width="12.5" style="2" customWidth="1"/>
    <col min="13337" max="13347" width="12.625" style="2" customWidth="1"/>
    <col min="13348" max="13568" width="9" style="2"/>
    <col min="13569" max="13569" width="9.5" style="2" customWidth="1"/>
    <col min="13570" max="13571" width="5.875" style="2" customWidth="1"/>
    <col min="13572" max="13572" width="25.875" style="2" customWidth="1"/>
    <col min="13573" max="13592" width="12.5" style="2" customWidth="1"/>
    <col min="13593" max="13603" width="12.625" style="2" customWidth="1"/>
    <col min="13604" max="13824" width="9" style="2"/>
    <col min="13825" max="13825" width="9.5" style="2" customWidth="1"/>
    <col min="13826" max="13827" width="5.875" style="2" customWidth="1"/>
    <col min="13828" max="13828" width="25.875" style="2" customWidth="1"/>
    <col min="13829" max="13848" width="12.5" style="2" customWidth="1"/>
    <col min="13849" max="13859" width="12.625" style="2" customWidth="1"/>
    <col min="13860" max="14080" width="9" style="2"/>
    <col min="14081" max="14081" width="9.5" style="2" customWidth="1"/>
    <col min="14082" max="14083" width="5.875" style="2" customWidth="1"/>
    <col min="14084" max="14084" width="25.875" style="2" customWidth="1"/>
    <col min="14085" max="14104" width="12.5" style="2" customWidth="1"/>
    <col min="14105" max="14115" width="12.625" style="2" customWidth="1"/>
    <col min="14116" max="14336" width="9" style="2"/>
    <col min="14337" max="14337" width="9.5" style="2" customWidth="1"/>
    <col min="14338" max="14339" width="5.875" style="2" customWidth="1"/>
    <col min="14340" max="14340" width="25.875" style="2" customWidth="1"/>
    <col min="14341" max="14360" width="12.5" style="2" customWidth="1"/>
    <col min="14361" max="14371" width="12.625" style="2" customWidth="1"/>
    <col min="14372" max="14592" width="9" style="2"/>
    <col min="14593" max="14593" width="9.5" style="2" customWidth="1"/>
    <col min="14594" max="14595" width="5.875" style="2" customWidth="1"/>
    <col min="14596" max="14596" width="25.875" style="2" customWidth="1"/>
    <col min="14597" max="14616" width="12.5" style="2" customWidth="1"/>
    <col min="14617" max="14627" width="12.625" style="2" customWidth="1"/>
    <col min="14628" max="14848" width="9" style="2"/>
    <col min="14849" max="14849" width="9.5" style="2" customWidth="1"/>
    <col min="14850" max="14851" width="5.875" style="2" customWidth="1"/>
    <col min="14852" max="14852" width="25.875" style="2" customWidth="1"/>
    <col min="14853" max="14872" width="12.5" style="2" customWidth="1"/>
    <col min="14873" max="14883" width="12.625" style="2" customWidth="1"/>
    <col min="14884" max="15104" width="9" style="2"/>
    <col min="15105" max="15105" width="9.5" style="2" customWidth="1"/>
    <col min="15106" max="15107" width="5.875" style="2" customWidth="1"/>
    <col min="15108" max="15108" width="25.875" style="2" customWidth="1"/>
    <col min="15109" max="15128" width="12.5" style="2" customWidth="1"/>
    <col min="15129" max="15139" width="12.625" style="2" customWidth="1"/>
    <col min="15140" max="15360" width="9" style="2"/>
    <col min="15361" max="15361" width="9.5" style="2" customWidth="1"/>
    <col min="15362" max="15363" width="5.875" style="2" customWidth="1"/>
    <col min="15364" max="15364" width="25.875" style="2" customWidth="1"/>
    <col min="15365" max="15384" width="12.5" style="2" customWidth="1"/>
    <col min="15385" max="15395" width="12.625" style="2" customWidth="1"/>
    <col min="15396" max="15616" width="9" style="2"/>
    <col min="15617" max="15617" width="9.5" style="2" customWidth="1"/>
    <col min="15618" max="15619" width="5.875" style="2" customWidth="1"/>
    <col min="15620" max="15620" width="25.875" style="2" customWidth="1"/>
    <col min="15621" max="15640" width="12.5" style="2" customWidth="1"/>
    <col min="15641" max="15651" width="12.625" style="2" customWidth="1"/>
    <col min="15652" max="15872" width="9" style="2"/>
    <col min="15873" max="15873" width="9.5" style="2" customWidth="1"/>
    <col min="15874" max="15875" width="5.875" style="2" customWidth="1"/>
    <col min="15876" max="15876" width="25.875" style="2" customWidth="1"/>
    <col min="15877" max="15896" width="12.5" style="2" customWidth="1"/>
    <col min="15897" max="15907" width="12.625" style="2" customWidth="1"/>
    <col min="15908" max="16128" width="9" style="2"/>
    <col min="16129" max="16129" width="9.5" style="2" customWidth="1"/>
    <col min="16130" max="16131" width="5.875" style="2" customWidth="1"/>
    <col min="16132" max="16132" width="25.875" style="2" customWidth="1"/>
    <col min="16133" max="16152" width="12.5" style="2" customWidth="1"/>
    <col min="16153" max="16163" width="12.625" style="2" customWidth="1"/>
    <col min="16164" max="16384" width="9" style="2"/>
  </cols>
  <sheetData>
    <row r="1" spans="2:32" ht="32.25" customHeight="1" thickBot="1">
      <c r="B1" s="488" t="s">
        <v>0</v>
      </c>
      <c r="C1" s="488"/>
      <c r="D1" s="48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32" ht="25.5" customHeight="1" thickTop="1" thickBot="1">
      <c r="B2" s="1" t="s">
        <v>105</v>
      </c>
      <c r="C2" s="1"/>
      <c r="D2" s="1"/>
      <c r="G2" s="40"/>
      <c r="H2" s="270" t="s">
        <v>214</v>
      </c>
      <c r="I2" s="492">
        <v>43822</v>
      </c>
      <c r="J2" s="493"/>
      <c r="K2" s="494"/>
      <c r="L2" s="1"/>
      <c r="M2" s="1"/>
      <c r="N2" s="1"/>
      <c r="O2" s="1"/>
      <c r="P2" s="1"/>
      <c r="Q2" s="1"/>
      <c r="R2" s="1"/>
      <c r="S2" s="1"/>
    </row>
    <row r="3" spans="2:32" ht="25.5" customHeight="1" thickBot="1">
      <c r="B3" s="489" t="s">
        <v>295</v>
      </c>
      <c r="C3" s="490"/>
      <c r="D3" s="491"/>
      <c r="E3" s="3" t="s">
        <v>104</v>
      </c>
      <c r="F3" s="147">
        <v>4</v>
      </c>
      <c r="G3" s="1"/>
      <c r="H3" s="271" t="s">
        <v>215</v>
      </c>
      <c r="I3" s="495">
        <v>43822</v>
      </c>
      <c r="J3" s="496"/>
      <c r="K3" s="497"/>
      <c r="L3" s="1"/>
      <c r="M3" s="1"/>
      <c r="N3" s="1"/>
      <c r="O3" s="1"/>
      <c r="P3" s="1"/>
      <c r="Q3" s="1"/>
      <c r="R3" s="1"/>
      <c r="S3" s="1"/>
    </row>
    <row r="4" spans="2:32" ht="25.5" customHeight="1">
      <c r="AD4" s="268" t="s">
        <v>211</v>
      </c>
    </row>
    <row r="5" spans="2:32" ht="25.5" customHeight="1">
      <c r="B5" s="484"/>
      <c r="C5" s="484"/>
      <c r="D5" s="484"/>
      <c r="E5" s="483">
        <f>$F$3</f>
        <v>4</v>
      </c>
      <c r="F5" s="484"/>
      <c r="G5" s="483">
        <f>IF(E5=12,1,E5+1)</f>
        <v>5</v>
      </c>
      <c r="H5" s="483"/>
      <c r="I5" s="483">
        <f t="shared" ref="I5" si="0">IF(G5=12,1,G5+1)</f>
        <v>6</v>
      </c>
      <c r="J5" s="483"/>
      <c r="K5" s="483">
        <f t="shared" ref="K5" si="1">IF(I5=12,1,I5+1)</f>
        <v>7</v>
      </c>
      <c r="L5" s="483"/>
      <c r="M5" s="483">
        <f t="shared" ref="M5" si="2">IF(K5=12,1,K5+1)</f>
        <v>8</v>
      </c>
      <c r="N5" s="483"/>
      <c r="O5" s="483">
        <f t="shared" ref="O5" si="3">IF(M5=12,1,M5+1)</f>
        <v>9</v>
      </c>
      <c r="P5" s="483"/>
      <c r="Q5" s="483">
        <f t="shared" ref="Q5" si="4">IF(O5=12,1,O5+1)</f>
        <v>10</v>
      </c>
      <c r="R5" s="483"/>
      <c r="S5" s="483">
        <f t="shared" ref="S5" si="5">IF(Q5=12,1,Q5+1)</f>
        <v>11</v>
      </c>
      <c r="T5" s="483"/>
      <c r="U5" s="483">
        <f t="shared" ref="U5" si="6">IF(S5=12,1,S5+1)</f>
        <v>12</v>
      </c>
      <c r="V5" s="483"/>
      <c r="W5" s="483">
        <f t="shared" ref="W5" si="7">IF(U5=12,1,U5+1)</f>
        <v>1</v>
      </c>
      <c r="X5" s="483"/>
      <c r="Y5" s="483">
        <f t="shared" ref="Y5" si="8">IF(W5=12,1,W5+1)</f>
        <v>2</v>
      </c>
      <c r="Z5" s="483"/>
      <c r="AA5" s="483">
        <f t="shared" ref="AA5" si="9">IF(Y5=12,1,Y5+1)</f>
        <v>3</v>
      </c>
      <c r="AB5" s="483"/>
      <c r="AC5" s="484" t="s">
        <v>2</v>
      </c>
      <c r="AD5" s="484"/>
      <c r="AE5" s="485" t="s">
        <v>34</v>
      </c>
      <c r="AF5" s="486"/>
    </row>
    <row r="6" spans="2:32" ht="25.5" customHeight="1" thickBot="1">
      <c r="B6" s="484"/>
      <c r="C6" s="484"/>
      <c r="D6" s="484"/>
      <c r="E6" s="41" t="s">
        <v>3</v>
      </c>
      <c r="F6" s="41" t="s">
        <v>4</v>
      </c>
      <c r="G6" s="86" t="s">
        <v>3</v>
      </c>
      <c r="H6" s="86" t="s">
        <v>4</v>
      </c>
      <c r="I6" s="86" t="s">
        <v>3</v>
      </c>
      <c r="J6" s="86" t="s">
        <v>4</v>
      </c>
      <c r="K6" s="86" t="s">
        <v>3</v>
      </c>
      <c r="L6" s="86" t="s">
        <v>4</v>
      </c>
      <c r="M6" s="86" t="s">
        <v>3</v>
      </c>
      <c r="N6" s="86" t="s">
        <v>4</v>
      </c>
      <c r="O6" s="86" t="s">
        <v>3</v>
      </c>
      <c r="P6" s="86" t="s">
        <v>4</v>
      </c>
      <c r="Q6" s="86" t="s">
        <v>3</v>
      </c>
      <c r="R6" s="86" t="s">
        <v>4</v>
      </c>
      <c r="S6" s="86" t="s">
        <v>3</v>
      </c>
      <c r="T6" s="86" t="s">
        <v>4</v>
      </c>
      <c r="U6" s="86" t="s">
        <v>3</v>
      </c>
      <c r="V6" s="86" t="s">
        <v>4</v>
      </c>
      <c r="W6" s="86" t="s">
        <v>3</v>
      </c>
      <c r="X6" s="86" t="s">
        <v>4</v>
      </c>
      <c r="Y6" s="86" t="s">
        <v>3</v>
      </c>
      <c r="Z6" s="86" t="s">
        <v>4</v>
      </c>
      <c r="AA6" s="86" t="s">
        <v>3</v>
      </c>
      <c r="AB6" s="86" t="s">
        <v>4</v>
      </c>
      <c r="AC6" s="86" t="s">
        <v>3</v>
      </c>
      <c r="AD6" s="86" t="s">
        <v>31</v>
      </c>
      <c r="AE6" s="266" t="s">
        <v>3</v>
      </c>
      <c r="AF6" s="266" t="s">
        <v>31</v>
      </c>
    </row>
    <row r="7" spans="2:32" ht="25.5" customHeight="1" thickBot="1">
      <c r="B7" s="478" t="s">
        <v>5</v>
      </c>
      <c r="C7" s="478"/>
      <c r="D7" s="487"/>
      <c r="E7" s="148"/>
      <c r="F7" s="217" t="str">
        <f>IF(E7="","",E7)</f>
        <v/>
      </c>
      <c r="G7" s="48">
        <f>IF(F65=1,F62,E62)</f>
        <v>0</v>
      </c>
      <c r="H7" s="49" t="str">
        <f t="shared" ref="H7:AB7" si="10">F62</f>
        <v/>
      </c>
      <c r="I7" s="49">
        <f>IF(H65=1,H62,G62)</f>
        <v>0</v>
      </c>
      <c r="J7" s="49" t="str">
        <f t="shared" si="10"/>
        <v/>
      </c>
      <c r="K7" s="49">
        <f>IF(J65=1,J62,I62)</f>
        <v>0</v>
      </c>
      <c r="L7" s="49" t="str">
        <f t="shared" si="10"/>
        <v/>
      </c>
      <c r="M7" s="49">
        <f>IF(L65=1,L62,K62)</f>
        <v>0</v>
      </c>
      <c r="N7" s="49" t="str">
        <f t="shared" si="10"/>
        <v/>
      </c>
      <c r="O7" s="49">
        <f>IF(N65=1,N62,M62)</f>
        <v>0</v>
      </c>
      <c r="P7" s="49" t="str">
        <f t="shared" si="10"/>
        <v/>
      </c>
      <c r="Q7" s="49">
        <f>IF(P65=1,P62,O62)</f>
        <v>0</v>
      </c>
      <c r="R7" s="49" t="str">
        <f t="shared" si="10"/>
        <v/>
      </c>
      <c r="S7" s="49">
        <f>IF(R65=1,R62,Q62)</f>
        <v>0</v>
      </c>
      <c r="T7" s="49" t="str">
        <f t="shared" si="10"/>
        <v/>
      </c>
      <c r="U7" s="49">
        <f>IF(T65=1,T62,S62)</f>
        <v>0</v>
      </c>
      <c r="V7" s="49" t="str">
        <f t="shared" si="10"/>
        <v/>
      </c>
      <c r="W7" s="49">
        <f>IF(V65=1,V62,U62)</f>
        <v>0</v>
      </c>
      <c r="X7" s="49" t="str">
        <f t="shared" si="10"/>
        <v/>
      </c>
      <c r="Y7" s="49">
        <f>IF(X65=1,X62,W62)</f>
        <v>0</v>
      </c>
      <c r="Z7" s="49" t="str">
        <f t="shared" si="10"/>
        <v/>
      </c>
      <c r="AA7" s="49">
        <f>IF(Z65=1,Z62,Y62)</f>
        <v>0</v>
      </c>
      <c r="AB7" s="49" t="str">
        <f t="shared" si="10"/>
        <v/>
      </c>
      <c r="AC7" s="49">
        <f>E7</f>
        <v>0</v>
      </c>
      <c r="AD7" s="49" t="str">
        <f>F7</f>
        <v/>
      </c>
      <c r="AE7" s="267">
        <f>E7</f>
        <v>0</v>
      </c>
      <c r="AF7" s="267" t="str">
        <f>F7</f>
        <v/>
      </c>
    </row>
    <row r="8" spans="2:32" ht="25.5" customHeight="1">
      <c r="B8" s="479" t="s">
        <v>6</v>
      </c>
      <c r="C8" s="479" t="s">
        <v>7</v>
      </c>
      <c r="D8" s="5" t="s">
        <v>8</v>
      </c>
      <c r="E8" s="87">
        <f>SUM(売掛等入金!F68)</f>
        <v>0</v>
      </c>
      <c r="F8" s="149"/>
      <c r="G8" s="89">
        <f>SUM(売掛等入金!G68)</f>
        <v>0</v>
      </c>
      <c r="H8" s="149"/>
      <c r="I8" s="50">
        <f>SUM(売掛等入金!H68)</f>
        <v>0</v>
      </c>
      <c r="J8" s="149"/>
      <c r="K8" s="50">
        <f>SUM(売掛等入金!I68)</f>
        <v>0</v>
      </c>
      <c r="L8" s="149"/>
      <c r="M8" s="50">
        <f>SUM(売掛等入金!J68)</f>
        <v>0</v>
      </c>
      <c r="N8" s="149"/>
      <c r="O8" s="50">
        <f>SUM(売掛等入金!K68)</f>
        <v>0</v>
      </c>
      <c r="P8" s="149"/>
      <c r="Q8" s="50">
        <f>SUM(売掛等入金!L68)</f>
        <v>0</v>
      </c>
      <c r="R8" s="149"/>
      <c r="S8" s="50">
        <f>SUM(売掛等入金!M68)</f>
        <v>0</v>
      </c>
      <c r="T8" s="149"/>
      <c r="U8" s="50">
        <f>SUM(売掛等入金!N68)</f>
        <v>0</v>
      </c>
      <c r="V8" s="149"/>
      <c r="W8" s="50">
        <f>SUM(売掛等入金!O68)</f>
        <v>0</v>
      </c>
      <c r="X8" s="149"/>
      <c r="Y8" s="50">
        <f>SUM(売掛等入金!P68)</f>
        <v>0</v>
      </c>
      <c r="Z8" s="149"/>
      <c r="AA8" s="50">
        <f>SUM(売掛等入金!Q68)</f>
        <v>0</v>
      </c>
      <c r="AB8" s="149"/>
      <c r="AC8" s="49">
        <f>SUM(E8,G8,I8,K8,M8,O8,Q8,S8,U8,W8,Y8,AA8)</f>
        <v>0</v>
      </c>
      <c r="AD8" s="49">
        <f t="shared" ref="AD8:AD27" si="11">SUMPRODUCT(E8:AB8,E$65:AB$65)</f>
        <v>0</v>
      </c>
      <c r="AE8" s="267"/>
      <c r="AF8" s="267"/>
    </row>
    <row r="9" spans="2:32" ht="25.5" customHeight="1">
      <c r="B9" s="479"/>
      <c r="C9" s="479"/>
      <c r="D9" s="5" t="s">
        <v>9</v>
      </c>
      <c r="E9" s="87">
        <f>SUM(売掛等入金!F69)</f>
        <v>0</v>
      </c>
      <c r="F9" s="150"/>
      <c r="G9" s="89">
        <f>SUM(売掛等入金!G69)</f>
        <v>0</v>
      </c>
      <c r="H9" s="150"/>
      <c r="I9" s="50">
        <f>SUM(売掛等入金!H69)</f>
        <v>0</v>
      </c>
      <c r="J9" s="150"/>
      <c r="K9" s="50">
        <f>SUM(売掛等入金!I69)</f>
        <v>0</v>
      </c>
      <c r="L9" s="150"/>
      <c r="M9" s="50">
        <f>SUM(売掛等入金!J69)</f>
        <v>0</v>
      </c>
      <c r="N9" s="150"/>
      <c r="O9" s="50">
        <f>SUM(売掛等入金!K69)</f>
        <v>0</v>
      </c>
      <c r="P9" s="150"/>
      <c r="Q9" s="50">
        <f>SUM(売掛等入金!L69)</f>
        <v>0</v>
      </c>
      <c r="R9" s="150"/>
      <c r="S9" s="50">
        <f>SUM(売掛等入金!M69)</f>
        <v>0</v>
      </c>
      <c r="T9" s="150"/>
      <c r="U9" s="50">
        <f>SUM(売掛等入金!N69)</f>
        <v>0</v>
      </c>
      <c r="V9" s="150"/>
      <c r="W9" s="50">
        <f>SUM(売掛等入金!O69)</f>
        <v>0</v>
      </c>
      <c r="X9" s="150"/>
      <c r="Y9" s="50">
        <f>SUM(売掛等入金!P69)</f>
        <v>0</v>
      </c>
      <c r="Z9" s="150"/>
      <c r="AA9" s="50">
        <f>SUM(売掛等入金!Q69)</f>
        <v>0</v>
      </c>
      <c r="AB9" s="150"/>
      <c r="AC9" s="49">
        <f t="shared" ref="AC9:AC61" si="12">SUM(E9,G9,I9,K9,M9,O9,Q9,S9,U9,W9,Y9,AA9)</f>
        <v>0</v>
      </c>
      <c r="AD9" s="49">
        <f t="shared" si="11"/>
        <v>0</v>
      </c>
      <c r="AE9" s="267"/>
      <c r="AF9" s="267"/>
    </row>
    <row r="10" spans="2:32" ht="25.5" customHeight="1">
      <c r="B10" s="479"/>
      <c r="C10" s="479"/>
      <c r="D10" s="5" t="s">
        <v>10</v>
      </c>
      <c r="E10" s="87">
        <f>SUM(売掛等入金!F70)</f>
        <v>0</v>
      </c>
      <c r="F10" s="150"/>
      <c r="G10" s="89">
        <f>SUM(売掛等入金!G70)</f>
        <v>0</v>
      </c>
      <c r="H10" s="150"/>
      <c r="I10" s="50">
        <f>SUM(売掛等入金!H70)</f>
        <v>0</v>
      </c>
      <c r="J10" s="150"/>
      <c r="K10" s="50">
        <f>SUM(売掛等入金!I70)</f>
        <v>0</v>
      </c>
      <c r="L10" s="150"/>
      <c r="M10" s="50">
        <f>SUM(売掛等入金!J70)</f>
        <v>0</v>
      </c>
      <c r="N10" s="150"/>
      <c r="O10" s="50">
        <f>SUM(売掛等入金!K70)</f>
        <v>0</v>
      </c>
      <c r="P10" s="150"/>
      <c r="Q10" s="50">
        <f>SUM(売掛等入金!L70)</f>
        <v>0</v>
      </c>
      <c r="R10" s="150"/>
      <c r="S10" s="50">
        <f>SUM(売掛等入金!M70)</f>
        <v>0</v>
      </c>
      <c r="T10" s="150"/>
      <c r="U10" s="50">
        <f>SUM(売掛等入金!N70)</f>
        <v>0</v>
      </c>
      <c r="V10" s="150"/>
      <c r="W10" s="50">
        <f>SUM(売掛等入金!O70)</f>
        <v>0</v>
      </c>
      <c r="X10" s="150"/>
      <c r="Y10" s="50">
        <f>SUM(売掛等入金!P70)</f>
        <v>0</v>
      </c>
      <c r="Z10" s="150"/>
      <c r="AA10" s="50">
        <f>SUM(売掛等入金!Q70)</f>
        <v>0</v>
      </c>
      <c r="AB10" s="150"/>
      <c r="AC10" s="49">
        <f t="shared" si="12"/>
        <v>0</v>
      </c>
      <c r="AD10" s="49">
        <f t="shared" si="11"/>
        <v>0</v>
      </c>
      <c r="AE10" s="267"/>
      <c r="AF10" s="267"/>
    </row>
    <row r="11" spans="2:32" ht="25.5" customHeight="1">
      <c r="B11" s="479"/>
      <c r="C11" s="479"/>
      <c r="D11" s="5" t="s">
        <v>92</v>
      </c>
      <c r="E11" s="87">
        <f>SUM(売掛等入金!F71)</f>
        <v>0</v>
      </c>
      <c r="F11" s="150"/>
      <c r="G11" s="89">
        <f>SUM(売掛等入金!G71)</f>
        <v>0</v>
      </c>
      <c r="H11" s="150"/>
      <c r="I11" s="50">
        <f>SUM(売掛等入金!H71)</f>
        <v>0</v>
      </c>
      <c r="J11" s="150"/>
      <c r="K11" s="50">
        <f>SUM(売掛等入金!I71)</f>
        <v>0</v>
      </c>
      <c r="L11" s="150"/>
      <c r="M11" s="50">
        <f>SUM(売掛等入金!J71)</f>
        <v>0</v>
      </c>
      <c r="N11" s="150"/>
      <c r="O11" s="50">
        <f>SUM(売掛等入金!K71)</f>
        <v>0</v>
      </c>
      <c r="P11" s="150"/>
      <c r="Q11" s="50">
        <f>SUM(売掛等入金!L71)</f>
        <v>0</v>
      </c>
      <c r="R11" s="150"/>
      <c r="S11" s="50">
        <f>SUM(売掛等入金!M71)</f>
        <v>0</v>
      </c>
      <c r="T11" s="150"/>
      <c r="U11" s="50">
        <f>SUM(売掛等入金!N71)</f>
        <v>0</v>
      </c>
      <c r="V11" s="150"/>
      <c r="W11" s="50">
        <f>SUM(売掛等入金!O71)</f>
        <v>0</v>
      </c>
      <c r="X11" s="150"/>
      <c r="Y11" s="50">
        <f>SUM(売掛等入金!P71)</f>
        <v>0</v>
      </c>
      <c r="Z11" s="150"/>
      <c r="AA11" s="50">
        <f>SUM(売掛等入金!Q71)</f>
        <v>0</v>
      </c>
      <c r="AB11" s="150"/>
      <c r="AC11" s="49">
        <f t="shared" si="12"/>
        <v>0</v>
      </c>
      <c r="AD11" s="49">
        <f t="shared" si="11"/>
        <v>0</v>
      </c>
      <c r="AE11" s="267"/>
      <c r="AF11" s="267"/>
    </row>
    <row r="12" spans="2:32" ht="25.5" customHeight="1" thickBot="1">
      <c r="B12" s="479"/>
      <c r="C12" s="479"/>
      <c r="D12" s="5" t="s">
        <v>11</v>
      </c>
      <c r="E12" s="88">
        <f>SUM(簡易収支計画!G51)</f>
        <v>0</v>
      </c>
      <c r="F12" s="151"/>
      <c r="G12" s="89">
        <f>SUM(簡易収支計画!H51)</f>
        <v>0</v>
      </c>
      <c r="H12" s="151"/>
      <c r="I12" s="50">
        <f>SUM(簡易収支計画!I51)</f>
        <v>0</v>
      </c>
      <c r="J12" s="151"/>
      <c r="K12" s="50">
        <f>SUM(簡易収支計画!J51)</f>
        <v>0</v>
      </c>
      <c r="L12" s="151"/>
      <c r="M12" s="50">
        <f>SUM(簡易収支計画!K51)</f>
        <v>0</v>
      </c>
      <c r="N12" s="151"/>
      <c r="O12" s="50">
        <f>SUM(簡易収支計画!L51)</f>
        <v>0</v>
      </c>
      <c r="P12" s="151"/>
      <c r="Q12" s="50">
        <f>SUM(簡易収支計画!M51)</f>
        <v>0</v>
      </c>
      <c r="R12" s="151"/>
      <c r="S12" s="50">
        <f>SUM(簡易収支計画!N51)</f>
        <v>0</v>
      </c>
      <c r="T12" s="151"/>
      <c r="U12" s="50">
        <f>SUM(簡易収支計画!O51)</f>
        <v>0</v>
      </c>
      <c r="V12" s="151"/>
      <c r="W12" s="50">
        <f>SUM(簡易収支計画!P51)</f>
        <v>0</v>
      </c>
      <c r="X12" s="151"/>
      <c r="Y12" s="50">
        <f>SUM(簡易収支計画!Q51)</f>
        <v>0</v>
      </c>
      <c r="Z12" s="151"/>
      <c r="AA12" s="50">
        <f>SUM(簡易収支計画!R51)</f>
        <v>0</v>
      </c>
      <c r="AB12" s="151"/>
      <c r="AC12" s="49">
        <f t="shared" si="12"/>
        <v>0</v>
      </c>
      <c r="AD12" s="49">
        <f t="shared" si="11"/>
        <v>0</v>
      </c>
      <c r="AE12" s="267"/>
      <c r="AF12" s="267"/>
    </row>
    <row r="13" spans="2:32" ht="25.5" customHeight="1" thickBot="1">
      <c r="B13" s="479"/>
      <c r="C13" s="479"/>
      <c r="D13" s="4" t="s">
        <v>12</v>
      </c>
      <c r="E13" s="49">
        <f>SUM(E8:E12)</f>
        <v>0</v>
      </c>
      <c r="F13" s="91">
        <f t="shared" ref="F13:AB13" si="13">SUM(F8:F12)</f>
        <v>0</v>
      </c>
      <c r="G13" s="49">
        <f t="shared" si="13"/>
        <v>0</v>
      </c>
      <c r="H13" s="49">
        <f t="shared" si="13"/>
        <v>0</v>
      </c>
      <c r="I13" s="49">
        <f t="shared" si="13"/>
        <v>0</v>
      </c>
      <c r="J13" s="49">
        <f t="shared" si="13"/>
        <v>0</v>
      </c>
      <c r="K13" s="49">
        <f t="shared" si="13"/>
        <v>0</v>
      </c>
      <c r="L13" s="49">
        <f t="shared" si="13"/>
        <v>0</v>
      </c>
      <c r="M13" s="49">
        <f t="shared" si="13"/>
        <v>0</v>
      </c>
      <c r="N13" s="49">
        <f t="shared" si="13"/>
        <v>0</v>
      </c>
      <c r="O13" s="49">
        <f t="shared" si="13"/>
        <v>0</v>
      </c>
      <c r="P13" s="49">
        <f t="shared" si="13"/>
        <v>0</v>
      </c>
      <c r="Q13" s="49">
        <f t="shared" si="13"/>
        <v>0</v>
      </c>
      <c r="R13" s="49">
        <f t="shared" si="13"/>
        <v>0</v>
      </c>
      <c r="S13" s="49">
        <f t="shared" si="13"/>
        <v>0</v>
      </c>
      <c r="T13" s="49">
        <f t="shared" si="13"/>
        <v>0</v>
      </c>
      <c r="U13" s="49">
        <f t="shared" si="13"/>
        <v>0</v>
      </c>
      <c r="V13" s="49">
        <f t="shared" si="13"/>
        <v>0</v>
      </c>
      <c r="W13" s="49">
        <f t="shared" si="13"/>
        <v>0</v>
      </c>
      <c r="X13" s="49">
        <f t="shared" si="13"/>
        <v>0</v>
      </c>
      <c r="Y13" s="49">
        <f t="shared" si="13"/>
        <v>0</v>
      </c>
      <c r="Z13" s="49">
        <f t="shared" si="13"/>
        <v>0</v>
      </c>
      <c r="AA13" s="49">
        <f t="shared" si="13"/>
        <v>0</v>
      </c>
      <c r="AB13" s="49">
        <f t="shared" si="13"/>
        <v>0</v>
      </c>
      <c r="AC13" s="49">
        <f t="shared" si="12"/>
        <v>0</v>
      </c>
      <c r="AD13" s="49">
        <f t="shared" si="11"/>
        <v>0</v>
      </c>
      <c r="AE13" s="267">
        <f>SUM(AC8:AC12)</f>
        <v>0</v>
      </c>
      <c r="AF13" s="267">
        <f>SUM(AD8:AD12)</f>
        <v>0</v>
      </c>
    </row>
    <row r="14" spans="2:32" ht="25.5" customHeight="1">
      <c r="B14" s="479"/>
      <c r="C14" s="479" t="s">
        <v>13</v>
      </c>
      <c r="D14" s="5" t="s">
        <v>14</v>
      </c>
      <c r="E14" s="88">
        <f>SUM(買掛等支出!E50)</f>
        <v>0</v>
      </c>
      <c r="F14" s="149"/>
      <c r="G14" s="89">
        <f>SUM(買掛等支出!F50)</f>
        <v>0</v>
      </c>
      <c r="H14" s="149"/>
      <c r="I14" s="50">
        <f>SUM(買掛等支出!G50)</f>
        <v>0</v>
      </c>
      <c r="J14" s="149"/>
      <c r="K14" s="50">
        <f>SUM(買掛等支出!H50)</f>
        <v>0</v>
      </c>
      <c r="L14" s="149"/>
      <c r="M14" s="50">
        <f>SUM(買掛等支出!I50)</f>
        <v>0</v>
      </c>
      <c r="N14" s="149"/>
      <c r="O14" s="50">
        <f>SUM(買掛等支出!J50)</f>
        <v>0</v>
      </c>
      <c r="P14" s="149"/>
      <c r="Q14" s="50">
        <f>SUM(買掛等支出!K50)</f>
        <v>0</v>
      </c>
      <c r="R14" s="149"/>
      <c r="S14" s="50">
        <f>SUM(買掛等支出!L50)</f>
        <v>0</v>
      </c>
      <c r="T14" s="149"/>
      <c r="U14" s="50">
        <f>SUM(買掛等支出!M50)</f>
        <v>0</v>
      </c>
      <c r="V14" s="149"/>
      <c r="W14" s="50">
        <f>SUM(買掛等支出!N50)</f>
        <v>0</v>
      </c>
      <c r="X14" s="149"/>
      <c r="Y14" s="50">
        <f>SUM(買掛等支出!O50)</f>
        <v>0</v>
      </c>
      <c r="Z14" s="149"/>
      <c r="AA14" s="50">
        <f>SUM(買掛等支出!P50)</f>
        <v>0</v>
      </c>
      <c r="AB14" s="149"/>
      <c r="AC14" s="49">
        <f t="shared" si="12"/>
        <v>0</v>
      </c>
      <c r="AD14" s="49">
        <f t="shared" si="11"/>
        <v>0</v>
      </c>
      <c r="AE14" s="267"/>
      <c r="AF14" s="267"/>
    </row>
    <row r="15" spans="2:32" ht="25.5" customHeight="1">
      <c r="B15" s="479"/>
      <c r="C15" s="479"/>
      <c r="D15" s="5" t="s">
        <v>15</v>
      </c>
      <c r="E15" s="88">
        <f>SUM(買掛等支出!E51)</f>
        <v>0</v>
      </c>
      <c r="F15" s="150"/>
      <c r="G15" s="89">
        <f>SUM(買掛等支出!F51)</f>
        <v>0</v>
      </c>
      <c r="H15" s="150"/>
      <c r="I15" s="50">
        <f>SUM(買掛等支出!G51)</f>
        <v>0</v>
      </c>
      <c r="J15" s="150"/>
      <c r="K15" s="50">
        <f>SUM(買掛等支出!H51)</f>
        <v>0</v>
      </c>
      <c r="L15" s="150"/>
      <c r="M15" s="50">
        <f>SUM(買掛等支出!I51)</f>
        <v>0</v>
      </c>
      <c r="N15" s="150"/>
      <c r="O15" s="50">
        <f>SUM(買掛等支出!J51)</f>
        <v>0</v>
      </c>
      <c r="P15" s="150"/>
      <c r="Q15" s="50">
        <f>SUM(買掛等支出!K51)</f>
        <v>0</v>
      </c>
      <c r="R15" s="150"/>
      <c r="S15" s="50">
        <f>SUM(買掛等支出!L51)</f>
        <v>0</v>
      </c>
      <c r="T15" s="150"/>
      <c r="U15" s="50">
        <f>SUM(買掛等支出!M51)</f>
        <v>0</v>
      </c>
      <c r="V15" s="150"/>
      <c r="W15" s="50">
        <f>SUM(買掛等支出!N51)</f>
        <v>0</v>
      </c>
      <c r="X15" s="150"/>
      <c r="Y15" s="50">
        <f>SUM(買掛等支出!O51)</f>
        <v>0</v>
      </c>
      <c r="Z15" s="150"/>
      <c r="AA15" s="50">
        <f>SUM(買掛等支出!P51)</f>
        <v>0</v>
      </c>
      <c r="AB15" s="150"/>
      <c r="AC15" s="49">
        <f t="shared" si="12"/>
        <v>0</v>
      </c>
      <c r="AD15" s="49">
        <f t="shared" si="11"/>
        <v>0</v>
      </c>
      <c r="AE15" s="267"/>
      <c r="AF15" s="267"/>
    </row>
    <row r="16" spans="2:32" ht="25.5" customHeight="1">
      <c r="B16" s="479"/>
      <c r="C16" s="479"/>
      <c r="D16" s="5" t="s">
        <v>16</v>
      </c>
      <c r="E16" s="88">
        <f>SUM(買掛等支出!E52)</f>
        <v>0</v>
      </c>
      <c r="F16" s="150"/>
      <c r="G16" s="89">
        <f>SUM(買掛等支出!F52)</f>
        <v>0</v>
      </c>
      <c r="H16" s="150"/>
      <c r="I16" s="50">
        <f>SUM(買掛等支出!G52)</f>
        <v>0</v>
      </c>
      <c r="J16" s="150"/>
      <c r="K16" s="50">
        <f>SUM(買掛等支出!H52)</f>
        <v>0</v>
      </c>
      <c r="L16" s="150"/>
      <c r="M16" s="50">
        <f>SUM(買掛等支出!I52)</f>
        <v>0</v>
      </c>
      <c r="N16" s="150"/>
      <c r="O16" s="50">
        <f>SUM(買掛等支出!J52)</f>
        <v>0</v>
      </c>
      <c r="P16" s="150"/>
      <c r="Q16" s="50">
        <f>SUM(買掛等支出!K52)</f>
        <v>0</v>
      </c>
      <c r="R16" s="150"/>
      <c r="S16" s="50">
        <f>SUM(買掛等支出!L52)</f>
        <v>0</v>
      </c>
      <c r="T16" s="150"/>
      <c r="U16" s="50">
        <f>SUM(買掛等支出!M52)</f>
        <v>0</v>
      </c>
      <c r="V16" s="150"/>
      <c r="W16" s="50">
        <f>SUM(買掛等支出!N52)</f>
        <v>0</v>
      </c>
      <c r="X16" s="150"/>
      <c r="Y16" s="50">
        <f>SUM(買掛等支出!O52)</f>
        <v>0</v>
      </c>
      <c r="Z16" s="150"/>
      <c r="AA16" s="50">
        <f>SUM(買掛等支出!P52)</f>
        <v>0</v>
      </c>
      <c r="AB16" s="150"/>
      <c r="AC16" s="49">
        <f t="shared" si="12"/>
        <v>0</v>
      </c>
      <c r="AD16" s="49">
        <f t="shared" si="11"/>
        <v>0</v>
      </c>
      <c r="AE16" s="267"/>
      <c r="AF16" s="267"/>
    </row>
    <row r="17" spans="2:32" ht="25.5" customHeight="1">
      <c r="B17" s="479"/>
      <c r="C17" s="479"/>
      <c r="D17" s="5" t="s">
        <v>86</v>
      </c>
      <c r="E17" s="88">
        <f>SUM(簡易収支計画!G44)</f>
        <v>0</v>
      </c>
      <c r="F17" s="150"/>
      <c r="G17" s="89">
        <f>SUM(簡易収支計画!H44)</f>
        <v>0</v>
      </c>
      <c r="H17" s="150"/>
      <c r="I17" s="50">
        <f>SUM(簡易収支計画!I44)</f>
        <v>0</v>
      </c>
      <c r="J17" s="150"/>
      <c r="K17" s="50">
        <f>SUM(簡易収支計画!J44)</f>
        <v>0</v>
      </c>
      <c r="L17" s="150"/>
      <c r="M17" s="50">
        <f>SUM(簡易収支計画!K44)</f>
        <v>0</v>
      </c>
      <c r="N17" s="150"/>
      <c r="O17" s="50">
        <f>SUM(簡易収支計画!L44)</f>
        <v>0</v>
      </c>
      <c r="P17" s="150"/>
      <c r="Q17" s="50">
        <f>SUM(簡易収支計画!M44)</f>
        <v>0</v>
      </c>
      <c r="R17" s="150"/>
      <c r="S17" s="50">
        <f>SUM(簡易収支計画!N44)</f>
        <v>0</v>
      </c>
      <c r="T17" s="150"/>
      <c r="U17" s="50">
        <f>SUM(簡易収支計画!O44)</f>
        <v>0</v>
      </c>
      <c r="V17" s="150"/>
      <c r="W17" s="50">
        <f>SUM(簡易収支計画!P44)</f>
        <v>0</v>
      </c>
      <c r="X17" s="150"/>
      <c r="Y17" s="50">
        <f>SUM(簡易収支計画!Q44)</f>
        <v>0</v>
      </c>
      <c r="Z17" s="150"/>
      <c r="AA17" s="50">
        <f>SUM(簡易収支計画!R44)</f>
        <v>0</v>
      </c>
      <c r="AB17" s="150"/>
      <c r="AC17" s="49">
        <f t="shared" si="12"/>
        <v>0</v>
      </c>
      <c r="AD17" s="49">
        <f t="shared" si="11"/>
        <v>0</v>
      </c>
      <c r="AE17" s="267"/>
      <c r="AF17" s="267"/>
    </row>
    <row r="18" spans="2:32" ht="25.5" customHeight="1">
      <c r="B18" s="479"/>
      <c r="C18" s="479"/>
      <c r="D18" s="5" t="s">
        <v>87</v>
      </c>
      <c r="E18" s="88">
        <f>SUM(製造経費支出!D21)</f>
        <v>0</v>
      </c>
      <c r="F18" s="150"/>
      <c r="G18" s="89">
        <f>SUM(製造経費支出!E21)</f>
        <v>0</v>
      </c>
      <c r="H18" s="150"/>
      <c r="I18" s="50">
        <f>SUM(製造経費支出!F21)</f>
        <v>0</v>
      </c>
      <c r="J18" s="150"/>
      <c r="K18" s="50">
        <f>SUM(製造経費支出!G21)</f>
        <v>0</v>
      </c>
      <c r="L18" s="150"/>
      <c r="M18" s="50">
        <f>SUM(製造経費支出!H21)</f>
        <v>0</v>
      </c>
      <c r="N18" s="150"/>
      <c r="O18" s="50">
        <f>SUM(製造経費支出!I21)</f>
        <v>0</v>
      </c>
      <c r="P18" s="150"/>
      <c r="Q18" s="50">
        <f>SUM(製造経費支出!J21)</f>
        <v>0</v>
      </c>
      <c r="R18" s="150"/>
      <c r="S18" s="50">
        <f>SUM(製造経費支出!K21)</f>
        <v>0</v>
      </c>
      <c r="T18" s="150"/>
      <c r="U18" s="50">
        <f>SUM(製造経費支出!L21)</f>
        <v>0</v>
      </c>
      <c r="V18" s="150"/>
      <c r="W18" s="50">
        <f>SUM(製造経費支出!M21)</f>
        <v>0</v>
      </c>
      <c r="X18" s="150"/>
      <c r="Y18" s="50">
        <f>SUM(製造経費支出!N21)</f>
        <v>0</v>
      </c>
      <c r="Z18" s="150"/>
      <c r="AA18" s="50">
        <f>SUM(製造経費支出!O21)</f>
        <v>0</v>
      </c>
      <c r="AB18" s="150"/>
      <c r="AC18" s="49">
        <f t="shared" si="12"/>
        <v>0</v>
      </c>
      <c r="AD18" s="49">
        <f t="shared" si="11"/>
        <v>0</v>
      </c>
      <c r="AE18" s="267"/>
      <c r="AF18" s="267"/>
    </row>
    <row r="19" spans="2:32" ht="25.5" customHeight="1">
      <c r="B19" s="479"/>
      <c r="C19" s="479"/>
      <c r="D19" s="5" t="s">
        <v>17</v>
      </c>
      <c r="E19" s="88">
        <f>SUM(簡易収支計画!G48)</f>
        <v>0</v>
      </c>
      <c r="F19" s="150"/>
      <c r="G19" s="89">
        <f>SUM(簡易収支計画!H48)</f>
        <v>0</v>
      </c>
      <c r="H19" s="150"/>
      <c r="I19" s="50">
        <f>SUM(簡易収支計画!I48)</f>
        <v>0</v>
      </c>
      <c r="J19" s="150"/>
      <c r="K19" s="50">
        <f>SUM(簡易収支計画!J48)</f>
        <v>0</v>
      </c>
      <c r="L19" s="150"/>
      <c r="M19" s="50">
        <f>SUM(簡易収支計画!K48)</f>
        <v>0</v>
      </c>
      <c r="N19" s="150"/>
      <c r="O19" s="50">
        <f>SUM(簡易収支計画!L48)</f>
        <v>0</v>
      </c>
      <c r="P19" s="150"/>
      <c r="Q19" s="50">
        <f>SUM(簡易収支計画!M48)</f>
        <v>0</v>
      </c>
      <c r="R19" s="150"/>
      <c r="S19" s="50">
        <f>SUM(簡易収支計画!N48)</f>
        <v>0</v>
      </c>
      <c r="T19" s="150"/>
      <c r="U19" s="50">
        <f>SUM(簡易収支計画!O48)</f>
        <v>0</v>
      </c>
      <c r="V19" s="150"/>
      <c r="W19" s="50">
        <f>SUM(簡易収支計画!P48)</f>
        <v>0</v>
      </c>
      <c r="X19" s="150"/>
      <c r="Y19" s="50">
        <f>SUM(簡易収支計画!Q48)</f>
        <v>0</v>
      </c>
      <c r="Z19" s="150"/>
      <c r="AA19" s="50">
        <f>SUM(簡易収支計画!R48)</f>
        <v>0</v>
      </c>
      <c r="AB19" s="150"/>
      <c r="AC19" s="49">
        <f t="shared" si="12"/>
        <v>0</v>
      </c>
      <c r="AD19" s="49">
        <f t="shared" si="11"/>
        <v>0</v>
      </c>
      <c r="AE19" s="267"/>
      <c r="AF19" s="267"/>
    </row>
    <row r="20" spans="2:32" ht="25.5" customHeight="1" thickBot="1">
      <c r="B20" s="479"/>
      <c r="C20" s="479"/>
      <c r="D20" s="5" t="s">
        <v>125</v>
      </c>
      <c r="E20" s="93">
        <f>SUM(その他経費支出!D21)</f>
        <v>0</v>
      </c>
      <c r="F20" s="150"/>
      <c r="G20" s="89">
        <f>SUM(その他経費支出!E21)</f>
        <v>0</v>
      </c>
      <c r="H20" s="150"/>
      <c r="I20" s="50">
        <f>SUM(その他経費支出!F21)</f>
        <v>0</v>
      </c>
      <c r="J20" s="150"/>
      <c r="K20" s="50">
        <f>SUM(その他経費支出!G21)</f>
        <v>0</v>
      </c>
      <c r="L20" s="150"/>
      <c r="M20" s="50">
        <f>SUM(その他経費支出!H21)</f>
        <v>0</v>
      </c>
      <c r="N20" s="150"/>
      <c r="O20" s="50">
        <f>SUM(その他経費支出!I21)</f>
        <v>0</v>
      </c>
      <c r="P20" s="150"/>
      <c r="Q20" s="50">
        <f>SUM(その他経費支出!J21)</f>
        <v>0</v>
      </c>
      <c r="R20" s="150"/>
      <c r="S20" s="50">
        <f>SUM(その他経費支出!K21)</f>
        <v>0</v>
      </c>
      <c r="T20" s="150"/>
      <c r="U20" s="50">
        <f>SUM(その他経費支出!L21)</f>
        <v>0</v>
      </c>
      <c r="V20" s="150"/>
      <c r="W20" s="50">
        <f>SUM(その他経費支出!M21)</f>
        <v>0</v>
      </c>
      <c r="X20" s="150"/>
      <c r="Y20" s="50">
        <f>SUM(その他経費支出!N21)</f>
        <v>0</v>
      </c>
      <c r="Z20" s="150"/>
      <c r="AA20" s="50">
        <f>SUM(その他経費支出!O21)</f>
        <v>0</v>
      </c>
      <c r="AB20" s="150"/>
      <c r="AC20" s="49">
        <f t="shared" si="12"/>
        <v>0</v>
      </c>
      <c r="AD20" s="49">
        <f t="shared" si="11"/>
        <v>0</v>
      </c>
      <c r="AE20" s="267"/>
      <c r="AF20" s="267"/>
    </row>
    <row r="21" spans="2:32" ht="25.5" customHeight="1">
      <c r="B21" s="479"/>
      <c r="C21" s="479"/>
      <c r="D21" s="92" t="s">
        <v>33</v>
      </c>
      <c r="E21" s="149"/>
      <c r="F21" s="150"/>
      <c r="G21" s="149"/>
      <c r="H21" s="150"/>
      <c r="I21" s="149"/>
      <c r="J21" s="150"/>
      <c r="K21" s="149"/>
      <c r="L21" s="150"/>
      <c r="M21" s="149"/>
      <c r="N21" s="150"/>
      <c r="O21" s="149"/>
      <c r="P21" s="150"/>
      <c r="Q21" s="149"/>
      <c r="R21" s="150"/>
      <c r="S21" s="149"/>
      <c r="T21" s="150"/>
      <c r="U21" s="149"/>
      <c r="V21" s="150"/>
      <c r="W21" s="149"/>
      <c r="X21" s="150"/>
      <c r="Y21" s="149"/>
      <c r="Z21" s="150"/>
      <c r="AA21" s="149"/>
      <c r="AB21" s="150"/>
      <c r="AC21" s="49">
        <f t="shared" si="12"/>
        <v>0</v>
      </c>
      <c r="AD21" s="49">
        <f t="shared" si="11"/>
        <v>0</v>
      </c>
      <c r="AE21" s="267"/>
      <c r="AF21" s="267"/>
    </row>
    <row r="22" spans="2:32" ht="25.5" customHeight="1" thickBot="1">
      <c r="B22" s="479"/>
      <c r="C22" s="479"/>
      <c r="D22" s="92" t="s">
        <v>32</v>
      </c>
      <c r="E22" s="151"/>
      <c r="F22" s="150"/>
      <c r="G22" s="151"/>
      <c r="H22" s="150"/>
      <c r="I22" s="151"/>
      <c r="J22" s="150"/>
      <c r="K22" s="151"/>
      <c r="L22" s="150"/>
      <c r="M22" s="151"/>
      <c r="N22" s="150"/>
      <c r="O22" s="151"/>
      <c r="P22" s="150"/>
      <c r="Q22" s="151"/>
      <c r="R22" s="150"/>
      <c r="S22" s="151"/>
      <c r="T22" s="150"/>
      <c r="U22" s="151"/>
      <c r="V22" s="150"/>
      <c r="W22" s="151"/>
      <c r="X22" s="150"/>
      <c r="Y22" s="151"/>
      <c r="Z22" s="150"/>
      <c r="AA22" s="151"/>
      <c r="AB22" s="150"/>
      <c r="AC22" s="49">
        <f t="shared" si="12"/>
        <v>0</v>
      </c>
      <c r="AD22" s="49">
        <f t="shared" si="11"/>
        <v>0</v>
      </c>
      <c r="AE22" s="267"/>
      <c r="AF22" s="267"/>
    </row>
    <row r="23" spans="2:32" ht="25.5" customHeight="1" thickBot="1">
      <c r="B23" s="479"/>
      <c r="C23" s="479"/>
      <c r="D23" s="5" t="s">
        <v>18</v>
      </c>
      <c r="E23" s="87">
        <f>SUM(簡易収支計画!G53)</f>
        <v>0</v>
      </c>
      <c r="F23" s="151"/>
      <c r="G23" s="89">
        <f>SUM(簡易収支計画!H53)</f>
        <v>0</v>
      </c>
      <c r="H23" s="151"/>
      <c r="I23" s="50">
        <f>SUM(簡易収支計画!I53)</f>
        <v>0</v>
      </c>
      <c r="J23" s="151"/>
      <c r="K23" s="50">
        <f>SUM(簡易収支計画!J53)</f>
        <v>0</v>
      </c>
      <c r="L23" s="151"/>
      <c r="M23" s="50">
        <f>SUM(簡易収支計画!K53)</f>
        <v>0</v>
      </c>
      <c r="N23" s="151"/>
      <c r="O23" s="50">
        <f>SUM(簡易収支計画!L53)</f>
        <v>0</v>
      </c>
      <c r="P23" s="151"/>
      <c r="Q23" s="50">
        <f>SUM(簡易収支計画!M53)</f>
        <v>0</v>
      </c>
      <c r="R23" s="151"/>
      <c r="S23" s="50">
        <f>SUM(簡易収支計画!N53)</f>
        <v>0</v>
      </c>
      <c r="T23" s="151"/>
      <c r="U23" s="50">
        <f>SUM(簡易収支計画!O53)</f>
        <v>0</v>
      </c>
      <c r="V23" s="151"/>
      <c r="W23" s="50">
        <f>SUM(簡易収支計画!P53)</f>
        <v>0</v>
      </c>
      <c r="X23" s="151"/>
      <c r="Y23" s="50">
        <f>SUM(簡易収支計画!Q53)</f>
        <v>0</v>
      </c>
      <c r="Z23" s="151"/>
      <c r="AA23" s="50">
        <f>SUM(簡易収支計画!R53)</f>
        <v>0</v>
      </c>
      <c r="AB23" s="151"/>
      <c r="AC23" s="49">
        <f t="shared" si="12"/>
        <v>0</v>
      </c>
      <c r="AD23" s="49">
        <f t="shared" si="11"/>
        <v>0</v>
      </c>
      <c r="AE23" s="267"/>
      <c r="AF23" s="267"/>
    </row>
    <row r="24" spans="2:32" ht="25.5" customHeight="1">
      <c r="B24" s="479"/>
      <c r="C24" s="479"/>
      <c r="D24" s="4" t="s">
        <v>19</v>
      </c>
      <c r="E24" s="49">
        <f>SUM(E14:E23)</f>
        <v>0</v>
      </c>
      <c r="F24" s="90">
        <f t="shared" ref="F24:AB24" si="14">SUM(F14:F23)</f>
        <v>0</v>
      </c>
      <c r="G24" s="49">
        <f t="shared" si="14"/>
        <v>0</v>
      </c>
      <c r="H24" s="49">
        <f t="shared" si="14"/>
        <v>0</v>
      </c>
      <c r="I24" s="49">
        <f t="shared" si="14"/>
        <v>0</v>
      </c>
      <c r="J24" s="49">
        <f t="shared" si="14"/>
        <v>0</v>
      </c>
      <c r="K24" s="49">
        <f t="shared" si="14"/>
        <v>0</v>
      </c>
      <c r="L24" s="49">
        <f t="shared" si="14"/>
        <v>0</v>
      </c>
      <c r="M24" s="49">
        <f t="shared" si="14"/>
        <v>0</v>
      </c>
      <c r="N24" s="49">
        <f t="shared" si="14"/>
        <v>0</v>
      </c>
      <c r="O24" s="49">
        <f t="shared" si="14"/>
        <v>0</v>
      </c>
      <c r="P24" s="49">
        <f t="shared" si="14"/>
        <v>0</v>
      </c>
      <c r="Q24" s="49">
        <f t="shared" si="14"/>
        <v>0</v>
      </c>
      <c r="R24" s="49">
        <f t="shared" si="14"/>
        <v>0</v>
      </c>
      <c r="S24" s="49">
        <f t="shared" si="14"/>
        <v>0</v>
      </c>
      <c r="T24" s="49">
        <f t="shared" si="14"/>
        <v>0</v>
      </c>
      <c r="U24" s="49">
        <f t="shared" si="14"/>
        <v>0</v>
      </c>
      <c r="V24" s="49">
        <f t="shared" si="14"/>
        <v>0</v>
      </c>
      <c r="W24" s="49">
        <f t="shared" si="14"/>
        <v>0</v>
      </c>
      <c r="X24" s="49">
        <f t="shared" si="14"/>
        <v>0</v>
      </c>
      <c r="Y24" s="49">
        <f t="shared" si="14"/>
        <v>0</v>
      </c>
      <c r="Z24" s="49">
        <f t="shared" si="14"/>
        <v>0</v>
      </c>
      <c r="AA24" s="49">
        <f t="shared" si="14"/>
        <v>0</v>
      </c>
      <c r="AB24" s="49">
        <f t="shared" si="14"/>
        <v>0</v>
      </c>
      <c r="AC24" s="49">
        <f t="shared" si="12"/>
        <v>0</v>
      </c>
      <c r="AD24" s="49">
        <f t="shared" si="11"/>
        <v>0</v>
      </c>
      <c r="AE24" s="267">
        <f>SUM(AC14:AC23)</f>
        <v>0</v>
      </c>
      <c r="AF24" s="267">
        <f>SUM(AD14:AD23)</f>
        <v>0</v>
      </c>
    </row>
    <row r="25" spans="2:32" ht="25.5" customHeight="1" thickBot="1">
      <c r="B25" s="478" t="s">
        <v>20</v>
      </c>
      <c r="C25" s="478"/>
      <c r="D25" s="478"/>
      <c r="E25" s="49">
        <f>E13-E24</f>
        <v>0</v>
      </c>
      <c r="F25" s="49">
        <f t="shared" ref="F25:AB25" si="15">F13-F24</f>
        <v>0</v>
      </c>
      <c r="G25" s="49">
        <f t="shared" si="15"/>
        <v>0</v>
      </c>
      <c r="H25" s="49">
        <f t="shared" si="15"/>
        <v>0</v>
      </c>
      <c r="I25" s="49">
        <f t="shared" si="15"/>
        <v>0</v>
      </c>
      <c r="J25" s="49">
        <f t="shared" si="15"/>
        <v>0</v>
      </c>
      <c r="K25" s="49">
        <f t="shared" si="15"/>
        <v>0</v>
      </c>
      <c r="L25" s="49">
        <f t="shared" si="15"/>
        <v>0</v>
      </c>
      <c r="M25" s="49">
        <f t="shared" si="15"/>
        <v>0</v>
      </c>
      <c r="N25" s="49">
        <f t="shared" si="15"/>
        <v>0</v>
      </c>
      <c r="O25" s="49">
        <f t="shared" si="15"/>
        <v>0</v>
      </c>
      <c r="P25" s="49">
        <f t="shared" si="15"/>
        <v>0</v>
      </c>
      <c r="Q25" s="49">
        <f t="shared" si="15"/>
        <v>0</v>
      </c>
      <c r="R25" s="49">
        <f t="shared" si="15"/>
        <v>0</v>
      </c>
      <c r="S25" s="49">
        <f t="shared" si="15"/>
        <v>0</v>
      </c>
      <c r="T25" s="49">
        <f t="shared" si="15"/>
        <v>0</v>
      </c>
      <c r="U25" s="49">
        <f t="shared" si="15"/>
        <v>0</v>
      </c>
      <c r="V25" s="49">
        <f t="shared" si="15"/>
        <v>0</v>
      </c>
      <c r="W25" s="49">
        <f t="shared" si="15"/>
        <v>0</v>
      </c>
      <c r="X25" s="49">
        <f t="shared" si="15"/>
        <v>0</v>
      </c>
      <c r="Y25" s="49">
        <f t="shared" si="15"/>
        <v>0</v>
      </c>
      <c r="Z25" s="49">
        <f t="shared" si="15"/>
        <v>0</v>
      </c>
      <c r="AA25" s="49">
        <f t="shared" si="15"/>
        <v>0</v>
      </c>
      <c r="AB25" s="49">
        <f t="shared" si="15"/>
        <v>0</v>
      </c>
      <c r="AC25" s="49">
        <f t="shared" si="12"/>
        <v>0</v>
      </c>
      <c r="AD25" s="49">
        <f t="shared" si="11"/>
        <v>0</v>
      </c>
      <c r="AE25" s="267">
        <f>AC13-AC24</f>
        <v>0</v>
      </c>
      <c r="AF25" s="267">
        <f>AD13-AD24</f>
        <v>0</v>
      </c>
    </row>
    <row r="26" spans="2:32" ht="25.5" customHeight="1">
      <c r="B26" s="479" t="s">
        <v>88</v>
      </c>
      <c r="C26" s="479" t="s">
        <v>23</v>
      </c>
      <c r="D26" s="5" t="str">
        <f>IF(短期財務収支!$B$12="","",短期財務収支!$B$12)</f>
        <v>AAA銀行</v>
      </c>
      <c r="E26" s="88">
        <f>SUM(短期財務収支!$F$32)</f>
        <v>0</v>
      </c>
      <c r="F26" s="149"/>
      <c r="G26" s="88">
        <f>SUM(短期財務収支!$G$32)</f>
        <v>0</v>
      </c>
      <c r="H26" s="149"/>
      <c r="I26" s="88">
        <f>SUM(短期財務収支!$H$32)</f>
        <v>0</v>
      </c>
      <c r="J26" s="149"/>
      <c r="K26" s="88">
        <f>SUM(短期財務収支!$I$32)</f>
        <v>0</v>
      </c>
      <c r="L26" s="149"/>
      <c r="M26" s="88">
        <f>SUM(短期財務収支!$J$32)</f>
        <v>0</v>
      </c>
      <c r="N26" s="149"/>
      <c r="O26" s="88">
        <f>SUM(短期財務収支!$K$32)</f>
        <v>0</v>
      </c>
      <c r="P26" s="149"/>
      <c r="Q26" s="88">
        <f>SUM(短期財務収支!$L$32)</f>
        <v>0</v>
      </c>
      <c r="R26" s="149"/>
      <c r="S26" s="88">
        <f>SUM(短期財務収支!$M$32)</f>
        <v>0</v>
      </c>
      <c r="T26" s="149"/>
      <c r="U26" s="88">
        <f>SUM(短期財務収支!$N$32)</f>
        <v>0</v>
      </c>
      <c r="V26" s="149"/>
      <c r="W26" s="88">
        <f>SUM(短期財務収支!$O$32)</f>
        <v>0</v>
      </c>
      <c r="X26" s="149"/>
      <c r="Y26" s="88">
        <f>SUM(短期財務収支!$P$32)</f>
        <v>0</v>
      </c>
      <c r="Z26" s="149"/>
      <c r="AA26" s="88">
        <f>SUM(短期財務収支!$Q$32)</f>
        <v>0</v>
      </c>
      <c r="AB26" s="149"/>
      <c r="AC26" s="49">
        <f t="shared" si="12"/>
        <v>0</v>
      </c>
      <c r="AD26" s="49">
        <f t="shared" si="11"/>
        <v>0</v>
      </c>
      <c r="AE26" s="267"/>
      <c r="AF26" s="267"/>
    </row>
    <row r="27" spans="2:32" ht="25.5" customHeight="1">
      <c r="B27" s="479"/>
      <c r="C27" s="479"/>
      <c r="D27" s="5" t="str">
        <f>IF(短期財務収支!$B$36="","",短期財務収支!$B$36)</f>
        <v>Ｂ銀行</v>
      </c>
      <c r="E27" s="88">
        <f>SUM(短期財務収支!$F$56)</f>
        <v>0</v>
      </c>
      <c r="F27" s="150"/>
      <c r="G27" s="88">
        <f>SUM(短期財務収支!$G$56)</f>
        <v>0</v>
      </c>
      <c r="H27" s="150"/>
      <c r="I27" s="88">
        <f>SUM(短期財務収支!$H$56)</f>
        <v>0</v>
      </c>
      <c r="J27" s="150"/>
      <c r="K27" s="88">
        <f>SUM(短期財務収支!$I$56)</f>
        <v>0</v>
      </c>
      <c r="L27" s="150"/>
      <c r="M27" s="88">
        <f>SUM(短期財務収支!$J$56)</f>
        <v>0</v>
      </c>
      <c r="N27" s="150"/>
      <c r="O27" s="88">
        <f>SUM(短期財務収支!$K$56)</f>
        <v>0</v>
      </c>
      <c r="P27" s="150"/>
      <c r="Q27" s="88">
        <f>SUM(短期財務収支!$L$56)</f>
        <v>0</v>
      </c>
      <c r="R27" s="150"/>
      <c r="S27" s="88">
        <f>SUM(短期財務収支!$M$56)</f>
        <v>0</v>
      </c>
      <c r="T27" s="150"/>
      <c r="U27" s="88">
        <f>SUM(短期財務収支!$N$56)</f>
        <v>0</v>
      </c>
      <c r="V27" s="150"/>
      <c r="W27" s="88">
        <f>SUM(短期財務収支!$O$56)</f>
        <v>0</v>
      </c>
      <c r="X27" s="150"/>
      <c r="Y27" s="88">
        <f>SUM(短期財務収支!$P$56)</f>
        <v>0</v>
      </c>
      <c r="Z27" s="150"/>
      <c r="AA27" s="88">
        <f>SUM(短期財務収支!$Q$56)</f>
        <v>0</v>
      </c>
      <c r="AB27" s="150"/>
      <c r="AC27" s="49">
        <f t="shared" si="12"/>
        <v>0</v>
      </c>
      <c r="AD27" s="49">
        <f t="shared" si="11"/>
        <v>0</v>
      </c>
      <c r="AE27" s="267"/>
      <c r="AF27" s="267"/>
    </row>
    <row r="28" spans="2:32" ht="25.5" customHeight="1">
      <c r="B28" s="479"/>
      <c r="C28" s="479"/>
      <c r="D28" s="5" t="str">
        <f>IF(短期財務収支!$B$60="","",短期財務収支!$B$60)</f>
        <v>CCC銀行</v>
      </c>
      <c r="E28" s="88">
        <f>SUM(短期財務収支!$F$80)</f>
        <v>0</v>
      </c>
      <c r="F28" s="150"/>
      <c r="G28" s="88">
        <f>SUM(短期財務収支!$G$80)</f>
        <v>0</v>
      </c>
      <c r="H28" s="150"/>
      <c r="I28" s="88">
        <f>SUM(短期財務収支!$H$80)</f>
        <v>0</v>
      </c>
      <c r="J28" s="150"/>
      <c r="K28" s="88">
        <f>SUM(短期財務収支!$I$80)</f>
        <v>0</v>
      </c>
      <c r="L28" s="150"/>
      <c r="M28" s="88">
        <f>SUM(短期財務収支!$J$80)</f>
        <v>0</v>
      </c>
      <c r="N28" s="150"/>
      <c r="O28" s="88">
        <f>SUM(短期財務収支!$K$80)</f>
        <v>0</v>
      </c>
      <c r="P28" s="150"/>
      <c r="Q28" s="88">
        <f>SUM(短期財務収支!$L$80)</f>
        <v>0</v>
      </c>
      <c r="R28" s="150"/>
      <c r="S28" s="88">
        <f>SUM(短期財務収支!$M$80)</f>
        <v>0</v>
      </c>
      <c r="T28" s="150"/>
      <c r="U28" s="88">
        <f>SUM(短期財務収支!$N$80)</f>
        <v>0</v>
      </c>
      <c r="V28" s="150"/>
      <c r="W28" s="88">
        <f>SUM(短期財務収支!$O$80)</f>
        <v>0</v>
      </c>
      <c r="X28" s="150"/>
      <c r="Y28" s="88">
        <f>SUM(短期財務収支!$P$80)</f>
        <v>0</v>
      </c>
      <c r="Z28" s="150"/>
      <c r="AA28" s="88">
        <f>SUM(短期財務収支!$Q$80)</f>
        <v>0</v>
      </c>
      <c r="AB28" s="150"/>
      <c r="AC28" s="49"/>
      <c r="AD28" s="49"/>
      <c r="AE28" s="267"/>
      <c r="AF28" s="267"/>
    </row>
    <row r="29" spans="2:32" ht="25.5" customHeight="1">
      <c r="B29" s="479"/>
      <c r="C29" s="479"/>
      <c r="D29" s="5" t="str">
        <f>IF(短期財務収支!$B$88="","",短期財務収支!$B$88)</f>
        <v>Ｄ銀行</v>
      </c>
      <c r="E29" s="88">
        <f>SUM(短期財務収支!$F$108)</f>
        <v>0</v>
      </c>
      <c r="F29" s="150"/>
      <c r="G29" s="88">
        <f>SUM(短期財務収支!$G$108)</f>
        <v>0</v>
      </c>
      <c r="H29" s="150"/>
      <c r="I29" s="88">
        <f>SUM(短期財務収支!$H$108)</f>
        <v>0</v>
      </c>
      <c r="J29" s="150"/>
      <c r="K29" s="88">
        <f>SUM(短期財務収支!$I$108)</f>
        <v>0</v>
      </c>
      <c r="L29" s="150"/>
      <c r="M29" s="88">
        <f>SUM(短期財務収支!$J$108)</f>
        <v>0</v>
      </c>
      <c r="N29" s="150"/>
      <c r="O29" s="88">
        <f>SUM(短期財務収支!$K$108)</f>
        <v>0</v>
      </c>
      <c r="P29" s="150"/>
      <c r="Q29" s="88">
        <f>SUM(短期財務収支!$L$108)</f>
        <v>0</v>
      </c>
      <c r="R29" s="150"/>
      <c r="S29" s="88">
        <f>SUM(短期財務収支!$M$108)</f>
        <v>0</v>
      </c>
      <c r="T29" s="150"/>
      <c r="U29" s="88">
        <f>SUM(短期財務収支!$N$108)</f>
        <v>0</v>
      </c>
      <c r="V29" s="150"/>
      <c r="W29" s="88">
        <f>SUM(短期財務収支!$O$108)</f>
        <v>0</v>
      </c>
      <c r="X29" s="150"/>
      <c r="Y29" s="88">
        <f>SUM(短期財務収支!$P$108)</f>
        <v>0</v>
      </c>
      <c r="Z29" s="150"/>
      <c r="AA29" s="88">
        <f>SUM(短期財務収支!$Q$108)</f>
        <v>0</v>
      </c>
      <c r="AB29" s="150"/>
      <c r="AC29" s="49"/>
      <c r="AD29" s="49"/>
      <c r="AE29" s="267"/>
      <c r="AF29" s="267"/>
    </row>
    <row r="30" spans="2:32" ht="25.5" customHeight="1">
      <c r="B30" s="479"/>
      <c r="C30" s="479"/>
      <c r="D30" s="5" t="str">
        <f>IF(短期財務収支!$B$112="","",短期財務収支!$B$112)</f>
        <v>Ｅ銀行</v>
      </c>
      <c r="E30" s="88">
        <f>SUM(短期財務収支!$F$132)</f>
        <v>0</v>
      </c>
      <c r="F30" s="150"/>
      <c r="G30" s="88">
        <f>SUM(短期財務収支!$G$132)</f>
        <v>0</v>
      </c>
      <c r="H30" s="150"/>
      <c r="I30" s="88">
        <f>SUM(短期財務収支!$H$132)</f>
        <v>0</v>
      </c>
      <c r="J30" s="150"/>
      <c r="K30" s="88">
        <f>SUM(短期財務収支!$I$132)</f>
        <v>0</v>
      </c>
      <c r="L30" s="150"/>
      <c r="M30" s="88">
        <f>SUM(短期財務収支!$J$132)</f>
        <v>0</v>
      </c>
      <c r="N30" s="150"/>
      <c r="O30" s="88">
        <f>SUM(短期財務収支!$K$132)</f>
        <v>0</v>
      </c>
      <c r="P30" s="150"/>
      <c r="Q30" s="88">
        <f>SUM(短期財務収支!$L$132)</f>
        <v>0</v>
      </c>
      <c r="R30" s="150"/>
      <c r="S30" s="88">
        <f>SUM(短期財務収支!$M$132)</f>
        <v>0</v>
      </c>
      <c r="T30" s="150"/>
      <c r="U30" s="88">
        <f>SUM(短期財務収支!$N$132)</f>
        <v>0</v>
      </c>
      <c r="V30" s="150"/>
      <c r="W30" s="88">
        <f>SUM(短期財務収支!$O$132)</f>
        <v>0</v>
      </c>
      <c r="X30" s="150"/>
      <c r="Y30" s="88">
        <f>SUM(短期財務収支!$P$132)</f>
        <v>0</v>
      </c>
      <c r="Z30" s="150"/>
      <c r="AA30" s="88">
        <f>SUM(短期財務収支!$Q$132)</f>
        <v>0</v>
      </c>
      <c r="AB30" s="150"/>
      <c r="AC30" s="49"/>
      <c r="AD30" s="49"/>
      <c r="AE30" s="267"/>
      <c r="AF30" s="267"/>
    </row>
    <row r="31" spans="2:32" ht="25.5" customHeight="1" thickBot="1">
      <c r="B31" s="479"/>
      <c r="C31" s="479"/>
      <c r="D31" s="5" t="str">
        <f>IF(短期財務収支!$B$136="","",短期財務収支!$B$136)</f>
        <v>Ｆ銀行</v>
      </c>
      <c r="E31" s="88">
        <f>SUM(短期財務収支!$F$156)</f>
        <v>0</v>
      </c>
      <c r="F31" s="151"/>
      <c r="G31" s="88">
        <f>SUM(短期財務収支!$G$156)</f>
        <v>0</v>
      </c>
      <c r="H31" s="151"/>
      <c r="I31" s="88">
        <f>SUM(短期財務収支!$H$156)</f>
        <v>0</v>
      </c>
      <c r="J31" s="151"/>
      <c r="K31" s="88">
        <f>SUM(短期財務収支!$I$156)</f>
        <v>0</v>
      </c>
      <c r="L31" s="151"/>
      <c r="M31" s="88">
        <f>SUM(短期財務収支!$J$156)</f>
        <v>0</v>
      </c>
      <c r="N31" s="151"/>
      <c r="O31" s="88">
        <f>SUM(短期財務収支!$K$156)</f>
        <v>0</v>
      </c>
      <c r="P31" s="151"/>
      <c r="Q31" s="88">
        <f>SUM(短期財務収支!$L$156)</f>
        <v>0</v>
      </c>
      <c r="R31" s="151"/>
      <c r="S31" s="88">
        <f>SUM(短期財務収支!$M$156)</f>
        <v>0</v>
      </c>
      <c r="T31" s="151"/>
      <c r="U31" s="88">
        <f>SUM(短期財務収支!$N$156)</f>
        <v>0</v>
      </c>
      <c r="V31" s="151"/>
      <c r="W31" s="88">
        <f>SUM(短期財務収支!$O$156)</f>
        <v>0</v>
      </c>
      <c r="X31" s="151"/>
      <c r="Y31" s="88">
        <f>SUM(短期財務収支!$P$156)</f>
        <v>0</v>
      </c>
      <c r="Z31" s="151"/>
      <c r="AA31" s="88">
        <f>SUM(短期財務収支!$Q$156)</f>
        <v>0</v>
      </c>
      <c r="AB31" s="151"/>
      <c r="AC31" s="49">
        <f t="shared" si="12"/>
        <v>0</v>
      </c>
      <c r="AD31" s="49">
        <f t="shared" ref="AD31:AD44" si="16">SUMPRODUCT(E31:AB31,E$65:AB$65)</f>
        <v>0</v>
      </c>
      <c r="AE31" s="267"/>
      <c r="AF31" s="267"/>
    </row>
    <row r="32" spans="2:32" ht="25.5" customHeight="1" thickBot="1">
      <c r="B32" s="479"/>
      <c r="C32" s="479"/>
      <c r="D32" s="4" t="s">
        <v>24</v>
      </c>
      <c r="E32" s="49">
        <f>SUM(E26:E31)</f>
        <v>0</v>
      </c>
      <c r="F32" s="146">
        <f t="shared" ref="F32:AB32" si="17">SUM(F26:F31)</f>
        <v>0</v>
      </c>
      <c r="G32" s="49">
        <f t="shared" si="17"/>
        <v>0</v>
      </c>
      <c r="H32" s="49">
        <f t="shared" si="17"/>
        <v>0</v>
      </c>
      <c r="I32" s="49">
        <f t="shared" si="17"/>
        <v>0</v>
      </c>
      <c r="J32" s="49">
        <f t="shared" si="17"/>
        <v>0</v>
      </c>
      <c r="K32" s="49">
        <f t="shared" si="17"/>
        <v>0</v>
      </c>
      <c r="L32" s="49">
        <f t="shared" si="17"/>
        <v>0</v>
      </c>
      <c r="M32" s="49">
        <f t="shared" si="17"/>
        <v>0</v>
      </c>
      <c r="N32" s="49">
        <f t="shared" si="17"/>
        <v>0</v>
      </c>
      <c r="O32" s="49">
        <f t="shared" si="17"/>
        <v>0</v>
      </c>
      <c r="P32" s="49">
        <f t="shared" si="17"/>
        <v>0</v>
      </c>
      <c r="Q32" s="49">
        <f t="shared" si="17"/>
        <v>0</v>
      </c>
      <c r="R32" s="49">
        <f t="shared" si="17"/>
        <v>0</v>
      </c>
      <c r="S32" s="49">
        <f t="shared" si="17"/>
        <v>0</v>
      </c>
      <c r="T32" s="49">
        <f t="shared" si="17"/>
        <v>0</v>
      </c>
      <c r="U32" s="49">
        <f t="shared" si="17"/>
        <v>0</v>
      </c>
      <c r="V32" s="49">
        <f t="shared" si="17"/>
        <v>0</v>
      </c>
      <c r="W32" s="49">
        <f t="shared" si="17"/>
        <v>0</v>
      </c>
      <c r="X32" s="49">
        <f t="shared" si="17"/>
        <v>0</v>
      </c>
      <c r="Y32" s="49">
        <f t="shared" si="17"/>
        <v>0</v>
      </c>
      <c r="Z32" s="49">
        <f t="shared" si="17"/>
        <v>0</v>
      </c>
      <c r="AA32" s="49">
        <f t="shared" si="17"/>
        <v>0</v>
      </c>
      <c r="AB32" s="49">
        <f t="shared" si="17"/>
        <v>0</v>
      </c>
      <c r="AC32" s="49">
        <f t="shared" si="12"/>
        <v>0</v>
      </c>
      <c r="AD32" s="49">
        <f t="shared" si="16"/>
        <v>0</v>
      </c>
      <c r="AE32" s="267">
        <f>SUM(AC26:AC31)</f>
        <v>0</v>
      </c>
      <c r="AF32" s="267">
        <f>SUM(AD26:AD31)</f>
        <v>0</v>
      </c>
    </row>
    <row r="33" spans="2:32" ht="25.5" customHeight="1">
      <c r="B33" s="479"/>
      <c r="C33" s="479" t="s">
        <v>25</v>
      </c>
      <c r="D33" s="5" t="str">
        <f>IF(長期財務収支!B12="","",長期財務収支!B12)</f>
        <v>AAA銀行</v>
      </c>
      <c r="E33" s="88">
        <f>SUM(長期財務収支!$F$32)</f>
        <v>0</v>
      </c>
      <c r="F33" s="149"/>
      <c r="G33" s="88">
        <f>SUM(長期財務収支!$G$32)</f>
        <v>0</v>
      </c>
      <c r="H33" s="149"/>
      <c r="I33" s="88">
        <f>SUM(長期財務収支!$H$32)</f>
        <v>0</v>
      </c>
      <c r="J33" s="149"/>
      <c r="K33" s="88">
        <f>SUM(長期財務収支!$I$32)</f>
        <v>0</v>
      </c>
      <c r="L33" s="149"/>
      <c r="M33" s="88">
        <f>SUM(長期財務収支!$J$32)</f>
        <v>0</v>
      </c>
      <c r="N33" s="149"/>
      <c r="O33" s="88">
        <f>SUM(長期財務収支!$K$32)</f>
        <v>0</v>
      </c>
      <c r="P33" s="149"/>
      <c r="Q33" s="88">
        <f>SUM(長期財務収支!$L$32)</f>
        <v>0</v>
      </c>
      <c r="R33" s="149"/>
      <c r="S33" s="88">
        <f>SUM(長期財務収支!$M$32)</f>
        <v>0</v>
      </c>
      <c r="T33" s="149"/>
      <c r="U33" s="88">
        <f>SUM(長期財務収支!$N$32)</f>
        <v>0</v>
      </c>
      <c r="V33" s="149"/>
      <c r="W33" s="88">
        <f>SUM(長期財務収支!$O$32)</f>
        <v>0</v>
      </c>
      <c r="X33" s="149"/>
      <c r="Y33" s="88">
        <f>SUM(長期財務収支!$P$32)</f>
        <v>0</v>
      </c>
      <c r="Z33" s="149"/>
      <c r="AA33" s="88">
        <f>SUM(長期財務収支!$Q$32)</f>
        <v>0</v>
      </c>
      <c r="AB33" s="149"/>
      <c r="AC33" s="49">
        <f t="shared" si="12"/>
        <v>0</v>
      </c>
      <c r="AD33" s="49">
        <f t="shared" si="16"/>
        <v>0</v>
      </c>
      <c r="AE33" s="267"/>
      <c r="AF33" s="267"/>
    </row>
    <row r="34" spans="2:32" ht="25.5" customHeight="1">
      <c r="B34" s="479"/>
      <c r="C34" s="479"/>
      <c r="D34" s="5" t="str">
        <f>IF(長期財務収支!B36="","",長期財務収支!B36)</f>
        <v>BBB銀行</v>
      </c>
      <c r="E34" s="88">
        <f>SUM(長期財務収支!$F$56)</f>
        <v>0</v>
      </c>
      <c r="F34" s="150"/>
      <c r="G34" s="88">
        <f>SUM(長期財務収支!$G$56)</f>
        <v>0</v>
      </c>
      <c r="H34" s="150"/>
      <c r="I34" s="88">
        <f>SUM(長期財務収支!$H$56)</f>
        <v>0</v>
      </c>
      <c r="J34" s="150"/>
      <c r="K34" s="88">
        <f>SUM(長期財務収支!$I$56)</f>
        <v>0</v>
      </c>
      <c r="L34" s="150"/>
      <c r="M34" s="88">
        <f>SUM(長期財務収支!$J$56)</f>
        <v>0</v>
      </c>
      <c r="N34" s="150"/>
      <c r="O34" s="88">
        <f>SUM(長期財務収支!$K$56)</f>
        <v>0</v>
      </c>
      <c r="P34" s="150"/>
      <c r="Q34" s="88">
        <f>SUM(長期財務収支!$L$56)</f>
        <v>0</v>
      </c>
      <c r="R34" s="150"/>
      <c r="S34" s="88">
        <f>SUM(長期財務収支!$M$56)</f>
        <v>0</v>
      </c>
      <c r="T34" s="150"/>
      <c r="U34" s="88">
        <f>SUM(長期財務収支!$N$56)</f>
        <v>0</v>
      </c>
      <c r="V34" s="150"/>
      <c r="W34" s="88">
        <f>SUM(長期財務収支!$O$56)</f>
        <v>0</v>
      </c>
      <c r="X34" s="150"/>
      <c r="Y34" s="88">
        <f>SUM(長期財務収支!$P$56)</f>
        <v>0</v>
      </c>
      <c r="Z34" s="150"/>
      <c r="AA34" s="88">
        <f>SUM(長期財務収支!$Q$56)</f>
        <v>0</v>
      </c>
      <c r="AB34" s="150"/>
      <c r="AC34" s="49">
        <f t="shared" si="12"/>
        <v>0</v>
      </c>
      <c r="AD34" s="49">
        <f t="shared" si="16"/>
        <v>0</v>
      </c>
      <c r="AE34" s="267"/>
      <c r="AF34" s="267"/>
    </row>
    <row r="35" spans="2:32" ht="25.5" customHeight="1">
      <c r="B35" s="479"/>
      <c r="C35" s="479"/>
      <c r="D35" s="5" t="str">
        <f>IF(長期財務収支!B60="","",長期財務収支!B60)</f>
        <v>Ｃ銀行</v>
      </c>
      <c r="E35" s="88">
        <f>SUM(長期財務収支!$F$80)</f>
        <v>0</v>
      </c>
      <c r="F35" s="150"/>
      <c r="G35" s="88">
        <f>SUM(長期財務収支!$G$80)</f>
        <v>0</v>
      </c>
      <c r="H35" s="150"/>
      <c r="I35" s="88">
        <f>SUM(長期財務収支!$H$80)</f>
        <v>0</v>
      </c>
      <c r="J35" s="150"/>
      <c r="K35" s="88">
        <f>SUM(長期財務収支!$I$80)</f>
        <v>0</v>
      </c>
      <c r="L35" s="150"/>
      <c r="M35" s="88">
        <f>SUM(長期財務収支!$J$80)</f>
        <v>0</v>
      </c>
      <c r="N35" s="150"/>
      <c r="O35" s="88">
        <f>SUM(長期財務収支!$K$80)</f>
        <v>0</v>
      </c>
      <c r="P35" s="150"/>
      <c r="Q35" s="88">
        <f>SUM(長期財務収支!$L$80)</f>
        <v>0</v>
      </c>
      <c r="R35" s="150"/>
      <c r="S35" s="88">
        <f>SUM(長期財務収支!$M$80)</f>
        <v>0</v>
      </c>
      <c r="T35" s="150"/>
      <c r="U35" s="88">
        <f>SUM(長期財務収支!$N$80)</f>
        <v>0</v>
      </c>
      <c r="V35" s="150"/>
      <c r="W35" s="88">
        <f>SUM(長期財務収支!$O$80)</f>
        <v>0</v>
      </c>
      <c r="X35" s="150"/>
      <c r="Y35" s="88">
        <f>SUM(長期財務収支!$P$80)</f>
        <v>0</v>
      </c>
      <c r="Z35" s="150"/>
      <c r="AA35" s="88">
        <f>SUM(長期財務収支!$Q$80)</f>
        <v>0</v>
      </c>
      <c r="AB35" s="150"/>
      <c r="AC35" s="49">
        <f t="shared" si="12"/>
        <v>0</v>
      </c>
      <c r="AD35" s="49">
        <f t="shared" si="16"/>
        <v>0</v>
      </c>
      <c r="AE35" s="267"/>
      <c r="AF35" s="267"/>
    </row>
    <row r="36" spans="2:32" ht="25.5" customHeight="1">
      <c r="B36" s="479"/>
      <c r="C36" s="479"/>
      <c r="D36" s="5" t="str">
        <f>IF(長期財務収支!B88="","",長期財務収支!B88)</f>
        <v>Ｄ銀行</v>
      </c>
      <c r="E36" s="88">
        <f>SUM(長期財務収支!$F$108)</f>
        <v>0</v>
      </c>
      <c r="F36" s="150"/>
      <c r="G36" s="88">
        <f>SUM(長期財務収支!$G$108)</f>
        <v>0</v>
      </c>
      <c r="H36" s="150"/>
      <c r="I36" s="88">
        <f>SUM(長期財務収支!$H$108)</f>
        <v>0</v>
      </c>
      <c r="J36" s="150"/>
      <c r="K36" s="88">
        <f>SUM(長期財務収支!$I$108)</f>
        <v>0</v>
      </c>
      <c r="L36" s="150"/>
      <c r="M36" s="88">
        <f>SUM(長期財務収支!$J$108)</f>
        <v>0</v>
      </c>
      <c r="N36" s="150"/>
      <c r="O36" s="88">
        <f>SUM(長期財務収支!$K$108)</f>
        <v>0</v>
      </c>
      <c r="P36" s="150"/>
      <c r="Q36" s="88">
        <f>SUM(長期財務収支!$L$108)</f>
        <v>0</v>
      </c>
      <c r="R36" s="150"/>
      <c r="S36" s="88">
        <f>SUM(長期財務収支!$M$108)</f>
        <v>0</v>
      </c>
      <c r="T36" s="150"/>
      <c r="U36" s="88">
        <f>SUM(長期財務収支!$N$108)</f>
        <v>0</v>
      </c>
      <c r="V36" s="150"/>
      <c r="W36" s="88">
        <f>SUM(長期財務収支!$O$108)</f>
        <v>0</v>
      </c>
      <c r="X36" s="150"/>
      <c r="Y36" s="88">
        <f>SUM(長期財務収支!$P$108)</f>
        <v>0</v>
      </c>
      <c r="Z36" s="150"/>
      <c r="AA36" s="88">
        <f>SUM(長期財務収支!$Q$108)</f>
        <v>0</v>
      </c>
      <c r="AB36" s="150"/>
      <c r="AC36" s="49">
        <f t="shared" si="12"/>
        <v>0</v>
      </c>
      <c r="AD36" s="49">
        <f t="shared" si="16"/>
        <v>0</v>
      </c>
      <c r="AE36" s="267"/>
      <c r="AF36" s="267"/>
    </row>
    <row r="37" spans="2:32" ht="25.5" customHeight="1">
      <c r="B37" s="479"/>
      <c r="C37" s="479"/>
      <c r="D37" s="5" t="str">
        <f>IF(長期財務収支!B112="","",長期財務収支!B112)</f>
        <v>Ｅ銀行</v>
      </c>
      <c r="E37" s="88">
        <f>SUM(長期財務収支!$F$132)</f>
        <v>0</v>
      </c>
      <c r="F37" s="150"/>
      <c r="G37" s="88">
        <f>SUM(長期財務収支!$G$132)</f>
        <v>0</v>
      </c>
      <c r="H37" s="150"/>
      <c r="I37" s="88">
        <f>SUM(長期財務収支!$H$132)</f>
        <v>0</v>
      </c>
      <c r="J37" s="150"/>
      <c r="K37" s="88">
        <f>SUM(長期財務収支!$I$132)</f>
        <v>0</v>
      </c>
      <c r="L37" s="150"/>
      <c r="M37" s="88">
        <f>SUM(長期財務収支!$J$132)</f>
        <v>0</v>
      </c>
      <c r="N37" s="150"/>
      <c r="O37" s="88">
        <f>SUM(長期財務収支!$K$132)</f>
        <v>0</v>
      </c>
      <c r="P37" s="150"/>
      <c r="Q37" s="88">
        <f>SUM(長期財務収支!$L$132)</f>
        <v>0</v>
      </c>
      <c r="R37" s="150"/>
      <c r="S37" s="88">
        <f>SUM(長期財務収支!$M$132)</f>
        <v>0</v>
      </c>
      <c r="T37" s="150"/>
      <c r="U37" s="88">
        <f>SUM(長期財務収支!$N$132)</f>
        <v>0</v>
      </c>
      <c r="V37" s="150"/>
      <c r="W37" s="88">
        <f>SUM(長期財務収支!$O$132)</f>
        <v>0</v>
      </c>
      <c r="X37" s="150"/>
      <c r="Y37" s="88">
        <f>SUM(長期財務収支!$P$132)</f>
        <v>0</v>
      </c>
      <c r="Z37" s="150"/>
      <c r="AA37" s="88">
        <f>SUM(長期財務収支!$Q$132)</f>
        <v>0</v>
      </c>
      <c r="AB37" s="150"/>
      <c r="AC37" s="49">
        <f t="shared" si="12"/>
        <v>0</v>
      </c>
      <c r="AD37" s="49">
        <f t="shared" si="16"/>
        <v>0</v>
      </c>
      <c r="AE37" s="267"/>
      <c r="AF37" s="267"/>
    </row>
    <row r="38" spans="2:32" ht="25.5" customHeight="1" thickBot="1">
      <c r="B38" s="479"/>
      <c r="C38" s="479"/>
      <c r="D38" s="5" t="str">
        <f>IF(長期財務収支!B136="","",長期財務収支!B136)</f>
        <v>Ｆ銀行</v>
      </c>
      <c r="E38" s="88">
        <f>SUM(長期財務収支!$F$156)</f>
        <v>0</v>
      </c>
      <c r="F38" s="151"/>
      <c r="G38" s="88">
        <f>SUM(長期財務収支!$G$156)</f>
        <v>0</v>
      </c>
      <c r="H38" s="151"/>
      <c r="I38" s="88">
        <f>SUM(長期財務収支!$H$156)</f>
        <v>0</v>
      </c>
      <c r="J38" s="151"/>
      <c r="K38" s="88">
        <f>SUM(長期財務収支!$I$156)</f>
        <v>0</v>
      </c>
      <c r="L38" s="151"/>
      <c r="M38" s="88">
        <f>SUM(長期財務収支!$J$156)</f>
        <v>0</v>
      </c>
      <c r="N38" s="151"/>
      <c r="O38" s="88">
        <f>SUM(長期財務収支!$K$156)</f>
        <v>0</v>
      </c>
      <c r="P38" s="151"/>
      <c r="Q38" s="88">
        <f>SUM(長期財務収支!$L$156)</f>
        <v>0</v>
      </c>
      <c r="R38" s="151"/>
      <c r="S38" s="88">
        <f>SUM(長期財務収支!$M$156)</f>
        <v>0</v>
      </c>
      <c r="T38" s="151"/>
      <c r="U38" s="88">
        <f>SUM(長期財務収支!$N$156)</f>
        <v>0</v>
      </c>
      <c r="V38" s="151"/>
      <c r="W38" s="88">
        <f>SUM(長期財務収支!$O$156)</f>
        <v>0</v>
      </c>
      <c r="X38" s="151"/>
      <c r="Y38" s="88">
        <f>SUM(長期財務収支!$P$156)</f>
        <v>0</v>
      </c>
      <c r="Z38" s="151"/>
      <c r="AA38" s="88">
        <f>SUM(長期財務収支!$Q$156)</f>
        <v>0</v>
      </c>
      <c r="AB38" s="151"/>
      <c r="AC38" s="49">
        <f t="shared" si="12"/>
        <v>0</v>
      </c>
      <c r="AD38" s="49">
        <f t="shared" si="16"/>
        <v>0</v>
      </c>
      <c r="AE38" s="267"/>
      <c r="AF38" s="267"/>
    </row>
    <row r="39" spans="2:32" ht="25.5" customHeight="1" thickBot="1">
      <c r="B39" s="479"/>
      <c r="C39" s="479"/>
      <c r="D39" s="4" t="s">
        <v>26</v>
      </c>
      <c r="E39" s="146">
        <f>SUM(E33:E38)</f>
        <v>0</v>
      </c>
      <c r="F39" s="90">
        <f t="shared" ref="F39:AB39" si="18">SUM(F33:F38)</f>
        <v>0</v>
      </c>
      <c r="G39" s="49">
        <f t="shared" si="18"/>
        <v>0</v>
      </c>
      <c r="H39" s="49">
        <f t="shared" si="18"/>
        <v>0</v>
      </c>
      <c r="I39" s="49">
        <f t="shared" si="18"/>
        <v>0</v>
      </c>
      <c r="J39" s="49">
        <f t="shared" si="18"/>
        <v>0</v>
      </c>
      <c r="K39" s="49">
        <f t="shared" si="18"/>
        <v>0</v>
      </c>
      <c r="L39" s="49">
        <f t="shared" si="18"/>
        <v>0</v>
      </c>
      <c r="M39" s="49">
        <f t="shared" si="18"/>
        <v>0</v>
      </c>
      <c r="N39" s="49">
        <f t="shared" si="18"/>
        <v>0</v>
      </c>
      <c r="O39" s="49">
        <f t="shared" si="18"/>
        <v>0</v>
      </c>
      <c r="P39" s="49">
        <f t="shared" si="18"/>
        <v>0</v>
      </c>
      <c r="Q39" s="49">
        <f t="shared" si="18"/>
        <v>0</v>
      </c>
      <c r="R39" s="49">
        <f t="shared" si="18"/>
        <v>0</v>
      </c>
      <c r="S39" s="49">
        <f t="shared" si="18"/>
        <v>0</v>
      </c>
      <c r="T39" s="49">
        <f t="shared" si="18"/>
        <v>0</v>
      </c>
      <c r="U39" s="49">
        <f t="shared" si="18"/>
        <v>0</v>
      </c>
      <c r="V39" s="49">
        <f t="shared" si="18"/>
        <v>0</v>
      </c>
      <c r="W39" s="49">
        <f t="shared" si="18"/>
        <v>0</v>
      </c>
      <c r="X39" s="49">
        <f t="shared" si="18"/>
        <v>0</v>
      </c>
      <c r="Y39" s="49">
        <f t="shared" si="18"/>
        <v>0</v>
      </c>
      <c r="Z39" s="49">
        <f t="shared" si="18"/>
        <v>0</v>
      </c>
      <c r="AA39" s="49">
        <f t="shared" si="18"/>
        <v>0</v>
      </c>
      <c r="AB39" s="49">
        <f t="shared" si="18"/>
        <v>0</v>
      </c>
      <c r="AC39" s="49">
        <f t="shared" si="12"/>
        <v>0</v>
      </c>
      <c r="AD39" s="49">
        <f t="shared" si="16"/>
        <v>0</v>
      </c>
      <c r="AE39" s="267">
        <f>SUM(AC33:AC38)</f>
        <v>0</v>
      </c>
      <c r="AF39" s="267">
        <f>SUM(AD33:AD38)</f>
        <v>0</v>
      </c>
    </row>
    <row r="40" spans="2:32" ht="25.5" customHeight="1">
      <c r="B40" s="479"/>
      <c r="C40" s="480" t="s">
        <v>27</v>
      </c>
      <c r="D40" s="481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49">
        <f t="shared" si="12"/>
        <v>0</v>
      </c>
      <c r="AD40" s="49">
        <f t="shared" si="16"/>
        <v>0</v>
      </c>
      <c r="AE40" s="267"/>
      <c r="AF40" s="267"/>
    </row>
    <row r="41" spans="2:32" ht="25.5" customHeight="1" thickBot="1">
      <c r="B41" s="479"/>
      <c r="C41" s="480" t="s">
        <v>21</v>
      </c>
      <c r="D41" s="48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49">
        <f t="shared" si="12"/>
        <v>0</v>
      </c>
      <c r="AD41" s="49">
        <f t="shared" si="16"/>
        <v>0</v>
      </c>
      <c r="AE41" s="267"/>
      <c r="AF41" s="267"/>
    </row>
    <row r="42" spans="2:32" ht="25.5" customHeight="1" thickBot="1">
      <c r="B42" s="479"/>
      <c r="C42" s="478" t="s">
        <v>82</v>
      </c>
      <c r="D42" s="478"/>
      <c r="E42" s="90">
        <f>SUM(E32,E39,E40,E41)</f>
        <v>0</v>
      </c>
      <c r="F42" s="49">
        <f t="shared" ref="F42:AB42" si="19">SUM(F32,F39,F40,F41)</f>
        <v>0</v>
      </c>
      <c r="G42" s="49">
        <f t="shared" si="19"/>
        <v>0</v>
      </c>
      <c r="H42" s="49">
        <f t="shared" si="19"/>
        <v>0</v>
      </c>
      <c r="I42" s="49">
        <f t="shared" si="19"/>
        <v>0</v>
      </c>
      <c r="J42" s="49">
        <f t="shared" si="19"/>
        <v>0</v>
      </c>
      <c r="K42" s="49">
        <f t="shared" si="19"/>
        <v>0</v>
      </c>
      <c r="L42" s="49">
        <f t="shared" si="19"/>
        <v>0</v>
      </c>
      <c r="M42" s="49">
        <f t="shared" si="19"/>
        <v>0</v>
      </c>
      <c r="N42" s="49">
        <f t="shared" si="19"/>
        <v>0</v>
      </c>
      <c r="O42" s="49">
        <f t="shared" si="19"/>
        <v>0</v>
      </c>
      <c r="P42" s="49">
        <f t="shared" si="19"/>
        <v>0</v>
      </c>
      <c r="Q42" s="49">
        <f t="shared" si="19"/>
        <v>0</v>
      </c>
      <c r="R42" s="49">
        <f t="shared" si="19"/>
        <v>0</v>
      </c>
      <c r="S42" s="49">
        <f t="shared" si="19"/>
        <v>0</v>
      </c>
      <c r="T42" s="49">
        <f t="shared" si="19"/>
        <v>0</v>
      </c>
      <c r="U42" s="49">
        <f t="shared" si="19"/>
        <v>0</v>
      </c>
      <c r="V42" s="49">
        <f t="shared" si="19"/>
        <v>0</v>
      </c>
      <c r="W42" s="49">
        <f t="shared" si="19"/>
        <v>0</v>
      </c>
      <c r="X42" s="49">
        <f t="shared" si="19"/>
        <v>0</v>
      </c>
      <c r="Y42" s="49">
        <f t="shared" si="19"/>
        <v>0</v>
      </c>
      <c r="Z42" s="49">
        <f t="shared" si="19"/>
        <v>0</v>
      </c>
      <c r="AA42" s="49">
        <f t="shared" si="19"/>
        <v>0</v>
      </c>
      <c r="AB42" s="49">
        <f t="shared" si="19"/>
        <v>0</v>
      </c>
      <c r="AC42" s="49">
        <f t="shared" si="12"/>
        <v>0</v>
      </c>
      <c r="AD42" s="49">
        <f t="shared" si="16"/>
        <v>0</v>
      </c>
      <c r="AE42" s="267">
        <f>SUM(AC32,AC39,AC40,AC41)</f>
        <v>0</v>
      </c>
      <c r="AF42" s="267">
        <f>SUM(AD32,AD39,AD40,AD41)</f>
        <v>0</v>
      </c>
    </row>
    <row r="43" spans="2:32" ht="25.5" customHeight="1">
      <c r="B43" s="479" t="s">
        <v>89</v>
      </c>
      <c r="C43" s="479" t="s">
        <v>23</v>
      </c>
      <c r="D43" s="5" t="str">
        <f>IF(短期財務収支!$B$12="","",短期財務収支!$B$12)</f>
        <v>AAA銀行</v>
      </c>
      <c r="E43" s="50">
        <f>SUM(短期財務収支!$F$33)</f>
        <v>0</v>
      </c>
      <c r="F43" s="149"/>
      <c r="G43" s="50">
        <f>SUM(短期財務収支!$G$33)</f>
        <v>0</v>
      </c>
      <c r="H43" s="149"/>
      <c r="I43" s="50">
        <f>SUM(短期財務収支!$H$33)</f>
        <v>0</v>
      </c>
      <c r="J43" s="149"/>
      <c r="K43" s="50">
        <f>SUM(短期財務収支!$I$33)</f>
        <v>0</v>
      </c>
      <c r="L43" s="149"/>
      <c r="M43" s="50">
        <f>SUM(短期財務収支!$J$33)</f>
        <v>0</v>
      </c>
      <c r="N43" s="149"/>
      <c r="O43" s="50">
        <f>SUM(短期財務収支!$K$33)</f>
        <v>0</v>
      </c>
      <c r="P43" s="149"/>
      <c r="Q43" s="50">
        <f>SUM(短期財務収支!$L$33)</f>
        <v>0</v>
      </c>
      <c r="R43" s="149"/>
      <c r="S43" s="50">
        <f>SUM(短期財務収支!$M$33)</f>
        <v>0</v>
      </c>
      <c r="T43" s="149"/>
      <c r="U43" s="50">
        <f>SUM(短期財務収支!$N$33)</f>
        <v>0</v>
      </c>
      <c r="V43" s="149"/>
      <c r="W43" s="50">
        <f>SUM(短期財務収支!$O$33)</f>
        <v>0</v>
      </c>
      <c r="X43" s="149"/>
      <c r="Y43" s="50">
        <f>SUM(短期財務収支!$P$33)</f>
        <v>0</v>
      </c>
      <c r="Z43" s="149"/>
      <c r="AA43" s="50">
        <f>SUM(短期財務収支!$Q$33)</f>
        <v>0</v>
      </c>
      <c r="AB43" s="149"/>
      <c r="AC43" s="49">
        <f t="shared" si="12"/>
        <v>0</v>
      </c>
      <c r="AD43" s="49">
        <f t="shared" si="16"/>
        <v>0</v>
      </c>
      <c r="AE43" s="267"/>
      <c r="AF43" s="267"/>
    </row>
    <row r="44" spans="2:32" ht="25.5" customHeight="1">
      <c r="B44" s="479"/>
      <c r="C44" s="479"/>
      <c r="D44" s="5" t="str">
        <f>IF(短期財務収支!$B$36="","",短期財務収支!$B$36)</f>
        <v>Ｂ銀行</v>
      </c>
      <c r="E44" s="50">
        <f>SUM(短期財務収支!$F$57)</f>
        <v>0</v>
      </c>
      <c r="F44" s="150"/>
      <c r="G44" s="50">
        <f>SUM(短期財務収支!$G$57)</f>
        <v>0</v>
      </c>
      <c r="H44" s="150"/>
      <c r="I44" s="50">
        <f>SUM(短期財務収支!$H$57)</f>
        <v>0</v>
      </c>
      <c r="J44" s="150"/>
      <c r="K44" s="50">
        <f>SUM(短期財務収支!$I$57)</f>
        <v>0</v>
      </c>
      <c r="L44" s="150"/>
      <c r="M44" s="50">
        <f>SUM(短期財務収支!$J$57)</f>
        <v>0</v>
      </c>
      <c r="N44" s="150"/>
      <c r="O44" s="50">
        <f>SUM(短期財務収支!$K$57)</f>
        <v>0</v>
      </c>
      <c r="P44" s="150"/>
      <c r="Q44" s="50">
        <f>SUM(短期財務収支!$L$57)</f>
        <v>0</v>
      </c>
      <c r="R44" s="150"/>
      <c r="S44" s="50">
        <f>SUM(短期財務収支!$M$57)</f>
        <v>0</v>
      </c>
      <c r="T44" s="150"/>
      <c r="U44" s="50">
        <f>SUM(短期財務収支!$N$57)</f>
        <v>0</v>
      </c>
      <c r="V44" s="150"/>
      <c r="W44" s="50">
        <f>SUM(短期財務収支!$O$57)</f>
        <v>0</v>
      </c>
      <c r="X44" s="150"/>
      <c r="Y44" s="50">
        <f>SUM(短期財務収支!$P$57)</f>
        <v>0</v>
      </c>
      <c r="Z44" s="150"/>
      <c r="AA44" s="50">
        <f>SUM(短期財務収支!$Q$57)</f>
        <v>0</v>
      </c>
      <c r="AB44" s="150"/>
      <c r="AC44" s="49">
        <f t="shared" si="12"/>
        <v>0</v>
      </c>
      <c r="AD44" s="49">
        <f t="shared" si="16"/>
        <v>0</v>
      </c>
      <c r="AE44" s="267"/>
      <c r="AF44" s="267"/>
    </row>
    <row r="45" spans="2:32" ht="25.5" customHeight="1">
      <c r="B45" s="479"/>
      <c r="C45" s="479"/>
      <c r="D45" s="5" t="str">
        <f>IF(短期財務収支!$B$60="","",短期財務収支!$B$60)</f>
        <v>CCC銀行</v>
      </c>
      <c r="E45" s="50">
        <f>SUM(短期財務収支!$F$81)</f>
        <v>0</v>
      </c>
      <c r="F45" s="150"/>
      <c r="G45" s="50">
        <f>SUM(短期財務収支!$G$81)</f>
        <v>0</v>
      </c>
      <c r="H45" s="150"/>
      <c r="I45" s="50">
        <f>SUM(短期財務収支!$H$81)</f>
        <v>0</v>
      </c>
      <c r="J45" s="150"/>
      <c r="K45" s="50">
        <f>SUM(短期財務収支!$I$81)</f>
        <v>0</v>
      </c>
      <c r="L45" s="150"/>
      <c r="M45" s="50">
        <f>SUM(短期財務収支!$J$81)</f>
        <v>0</v>
      </c>
      <c r="N45" s="150"/>
      <c r="O45" s="50">
        <f>SUM(短期財務収支!$K$81)</f>
        <v>0</v>
      </c>
      <c r="P45" s="150"/>
      <c r="Q45" s="50">
        <f>SUM(短期財務収支!$L$81)</f>
        <v>0</v>
      </c>
      <c r="R45" s="150"/>
      <c r="S45" s="50">
        <f>SUM(短期財務収支!$M$81)</f>
        <v>0</v>
      </c>
      <c r="T45" s="150"/>
      <c r="U45" s="50">
        <f>SUM(短期財務収支!$N$81)</f>
        <v>0</v>
      </c>
      <c r="V45" s="150"/>
      <c r="W45" s="50">
        <f>SUM(短期財務収支!$O$81)</f>
        <v>0</v>
      </c>
      <c r="X45" s="150"/>
      <c r="Y45" s="50">
        <f>SUM(短期財務収支!$P$81)</f>
        <v>0</v>
      </c>
      <c r="Z45" s="150"/>
      <c r="AA45" s="50">
        <f>SUM(短期財務収支!$Q$81)</f>
        <v>0</v>
      </c>
      <c r="AB45" s="150"/>
      <c r="AC45" s="49"/>
      <c r="AD45" s="49"/>
      <c r="AE45" s="267"/>
      <c r="AF45" s="267"/>
    </row>
    <row r="46" spans="2:32" ht="25.5" customHeight="1">
      <c r="B46" s="479"/>
      <c r="C46" s="479"/>
      <c r="D46" s="5" t="str">
        <f>IF(短期財務収支!$B$88="","",短期財務収支!$B$88)</f>
        <v>Ｄ銀行</v>
      </c>
      <c r="E46" s="50">
        <f>SUM(短期財務収支!$F$109)</f>
        <v>0</v>
      </c>
      <c r="F46" s="150"/>
      <c r="G46" s="50">
        <f>SUM(短期財務収支!$G$109)</f>
        <v>0</v>
      </c>
      <c r="H46" s="150"/>
      <c r="I46" s="50">
        <f>SUM(短期財務収支!$H$109)</f>
        <v>0</v>
      </c>
      <c r="J46" s="150"/>
      <c r="K46" s="50">
        <f>SUM(短期財務収支!$I$109)</f>
        <v>0</v>
      </c>
      <c r="L46" s="150"/>
      <c r="M46" s="50">
        <f>SUM(短期財務収支!$J$109)</f>
        <v>0</v>
      </c>
      <c r="N46" s="150"/>
      <c r="O46" s="50">
        <f>SUM(短期財務収支!$K$109)</f>
        <v>0</v>
      </c>
      <c r="P46" s="150"/>
      <c r="Q46" s="50">
        <f>SUM(短期財務収支!$L$109)</f>
        <v>0</v>
      </c>
      <c r="R46" s="150"/>
      <c r="S46" s="50">
        <f>SUM(短期財務収支!$M$109)</f>
        <v>0</v>
      </c>
      <c r="T46" s="150"/>
      <c r="U46" s="50">
        <f>SUM(短期財務収支!$N$109)</f>
        <v>0</v>
      </c>
      <c r="V46" s="150"/>
      <c r="W46" s="50">
        <f>SUM(短期財務収支!$O$109)</f>
        <v>0</v>
      </c>
      <c r="X46" s="150"/>
      <c r="Y46" s="50">
        <f>SUM(短期財務収支!$P$109)</f>
        <v>0</v>
      </c>
      <c r="Z46" s="150"/>
      <c r="AA46" s="50">
        <f>SUM(短期財務収支!$Q$109)</f>
        <v>0</v>
      </c>
      <c r="AB46" s="150"/>
      <c r="AC46" s="49"/>
      <c r="AD46" s="49"/>
      <c r="AE46" s="267"/>
      <c r="AF46" s="267"/>
    </row>
    <row r="47" spans="2:32" ht="25.5" customHeight="1">
      <c r="B47" s="479"/>
      <c r="C47" s="479"/>
      <c r="D47" s="5" t="str">
        <f>IF(短期財務収支!$B$112="","",短期財務収支!$B$112)</f>
        <v>Ｅ銀行</v>
      </c>
      <c r="E47" s="50">
        <f>SUM(短期財務収支!$F$133)</f>
        <v>0</v>
      </c>
      <c r="F47" s="150"/>
      <c r="G47" s="50">
        <f>SUM(短期財務収支!$G$133)</f>
        <v>0</v>
      </c>
      <c r="H47" s="150"/>
      <c r="I47" s="50">
        <f>SUM(短期財務収支!$H$133)</f>
        <v>0</v>
      </c>
      <c r="J47" s="150"/>
      <c r="K47" s="50">
        <f>SUM(短期財務収支!$I$133)</f>
        <v>0</v>
      </c>
      <c r="L47" s="150"/>
      <c r="M47" s="50">
        <f>SUM(短期財務収支!$J$133)</f>
        <v>0</v>
      </c>
      <c r="N47" s="150"/>
      <c r="O47" s="50">
        <f>SUM(短期財務収支!$K$133)</f>
        <v>0</v>
      </c>
      <c r="P47" s="150"/>
      <c r="Q47" s="50">
        <f>SUM(短期財務収支!$L$133)</f>
        <v>0</v>
      </c>
      <c r="R47" s="150"/>
      <c r="S47" s="50">
        <f>SUM(短期財務収支!$M$133)</f>
        <v>0</v>
      </c>
      <c r="T47" s="150"/>
      <c r="U47" s="50">
        <f>SUM(短期財務収支!$N$133)</f>
        <v>0</v>
      </c>
      <c r="V47" s="150"/>
      <c r="W47" s="50">
        <f>SUM(短期財務収支!$O$133)</f>
        <v>0</v>
      </c>
      <c r="X47" s="150"/>
      <c r="Y47" s="50">
        <f>SUM(短期財務収支!$P$133)</f>
        <v>0</v>
      </c>
      <c r="Z47" s="150"/>
      <c r="AA47" s="50">
        <f>SUM(短期財務収支!$Q$133)</f>
        <v>0</v>
      </c>
      <c r="AB47" s="150"/>
      <c r="AC47" s="49"/>
      <c r="AD47" s="49"/>
      <c r="AE47" s="267"/>
      <c r="AF47" s="267"/>
    </row>
    <row r="48" spans="2:32" ht="25.5" customHeight="1" thickBot="1">
      <c r="B48" s="479"/>
      <c r="C48" s="479"/>
      <c r="D48" s="5" t="str">
        <f>IF(短期財務収支!$B$136="","",短期財務収支!$B$136)</f>
        <v>Ｆ銀行</v>
      </c>
      <c r="E48" s="50">
        <f>SUM(短期財務収支!$F$157)</f>
        <v>0</v>
      </c>
      <c r="F48" s="151"/>
      <c r="G48" s="50">
        <f>SUM(短期財務収支!$G$157)</f>
        <v>0</v>
      </c>
      <c r="H48" s="151"/>
      <c r="I48" s="50">
        <f>SUM(短期財務収支!$H$157)</f>
        <v>0</v>
      </c>
      <c r="J48" s="151"/>
      <c r="K48" s="50">
        <f>SUM(短期財務収支!$I$157)</f>
        <v>0</v>
      </c>
      <c r="L48" s="151"/>
      <c r="M48" s="50">
        <f>SUM(短期財務収支!$J$157)</f>
        <v>0</v>
      </c>
      <c r="N48" s="151"/>
      <c r="O48" s="50">
        <f>SUM(短期財務収支!$K$157)</f>
        <v>0</v>
      </c>
      <c r="P48" s="151"/>
      <c r="Q48" s="50">
        <f>SUM(短期財務収支!$L$157)</f>
        <v>0</v>
      </c>
      <c r="R48" s="151"/>
      <c r="S48" s="50">
        <f>SUM(短期財務収支!$M$157)</f>
        <v>0</v>
      </c>
      <c r="T48" s="151"/>
      <c r="U48" s="50">
        <f>SUM(短期財務収支!$N$157)</f>
        <v>0</v>
      </c>
      <c r="V48" s="151"/>
      <c r="W48" s="50">
        <f>SUM(短期財務収支!$O$157)</f>
        <v>0</v>
      </c>
      <c r="X48" s="151"/>
      <c r="Y48" s="50">
        <f>SUM(短期財務収支!$P$157)</f>
        <v>0</v>
      </c>
      <c r="Z48" s="151"/>
      <c r="AA48" s="50">
        <f>SUM(短期財務収支!$Q$157)</f>
        <v>0</v>
      </c>
      <c r="AB48" s="151"/>
      <c r="AC48" s="49">
        <f t="shared" si="12"/>
        <v>0</v>
      </c>
      <c r="AD48" s="49">
        <f t="shared" ref="AD48:AD61" si="20">SUMPRODUCT(E48:AB48,E$65:AB$65)</f>
        <v>0</v>
      </c>
      <c r="AE48" s="267"/>
      <c r="AF48" s="267"/>
    </row>
    <row r="49" spans="2:32" ht="25.5" customHeight="1" thickBot="1">
      <c r="B49" s="479"/>
      <c r="C49" s="479"/>
      <c r="D49" s="4" t="s">
        <v>28</v>
      </c>
      <c r="E49" s="49">
        <f>SUM(E43:E48)</f>
        <v>0</v>
      </c>
      <c r="F49" s="49">
        <f t="shared" ref="F49:AB49" si="21">SUM(F43:F48)</f>
        <v>0</v>
      </c>
      <c r="G49" s="49">
        <f t="shared" si="21"/>
        <v>0</v>
      </c>
      <c r="H49" s="49">
        <f t="shared" si="21"/>
        <v>0</v>
      </c>
      <c r="I49" s="49">
        <f t="shared" si="21"/>
        <v>0</v>
      </c>
      <c r="J49" s="49">
        <f t="shared" si="21"/>
        <v>0</v>
      </c>
      <c r="K49" s="49">
        <f t="shared" si="21"/>
        <v>0</v>
      </c>
      <c r="L49" s="49">
        <f t="shared" si="21"/>
        <v>0</v>
      </c>
      <c r="M49" s="49">
        <f t="shared" si="21"/>
        <v>0</v>
      </c>
      <c r="N49" s="49">
        <f t="shared" si="21"/>
        <v>0</v>
      </c>
      <c r="O49" s="49">
        <f t="shared" si="21"/>
        <v>0</v>
      </c>
      <c r="P49" s="49">
        <f t="shared" si="21"/>
        <v>0</v>
      </c>
      <c r="Q49" s="49">
        <f t="shared" si="21"/>
        <v>0</v>
      </c>
      <c r="R49" s="49">
        <f t="shared" si="21"/>
        <v>0</v>
      </c>
      <c r="S49" s="49">
        <f t="shared" si="21"/>
        <v>0</v>
      </c>
      <c r="T49" s="49">
        <f t="shared" si="21"/>
        <v>0</v>
      </c>
      <c r="U49" s="49">
        <f t="shared" si="21"/>
        <v>0</v>
      </c>
      <c r="V49" s="49">
        <f t="shared" si="21"/>
        <v>0</v>
      </c>
      <c r="W49" s="49">
        <f t="shared" si="21"/>
        <v>0</v>
      </c>
      <c r="X49" s="49">
        <f t="shared" si="21"/>
        <v>0</v>
      </c>
      <c r="Y49" s="49">
        <f t="shared" si="21"/>
        <v>0</v>
      </c>
      <c r="Z49" s="49">
        <f t="shared" si="21"/>
        <v>0</v>
      </c>
      <c r="AA49" s="49">
        <f t="shared" si="21"/>
        <v>0</v>
      </c>
      <c r="AB49" s="49">
        <f t="shared" si="21"/>
        <v>0</v>
      </c>
      <c r="AC49" s="49">
        <f t="shared" si="12"/>
        <v>0</v>
      </c>
      <c r="AD49" s="49">
        <f t="shared" si="20"/>
        <v>0</v>
      </c>
      <c r="AE49" s="267">
        <f>SUM(AC43:AC48)</f>
        <v>0</v>
      </c>
      <c r="AF49" s="267">
        <f>SUM(AD43:AD48)</f>
        <v>0</v>
      </c>
    </row>
    <row r="50" spans="2:32" ht="25.5" customHeight="1">
      <c r="B50" s="479"/>
      <c r="C50" s="479" t="s">
        <v>25</v>
      </c>
      <c r="D50" s="5" t="str">
        <f t="shared" ref="D50:D55" si="22">D33</f>
        <v>AAA銀行</v>
      </c>
      <c r="E50" s="50">
        <f>SUM(長期財務収支!$F$33)</f>
        <v>0</v>
      </c>
      <c r="F50" s="149"/>
      <c r="G50" s="50">
        <f>SUM(長期財務収支!$G$33)</f>
        <v>0</v>
      </c>
      <c r="H50" s="149"/>
      <c r="I50" s="50">
        <f>SUM(長期財務収支!$H$33)</f>
        <v>0</v>
      </c>
      <c r="J50" s="149"/>
      <c r="K50" s="50">
        <f>SUM(長期財務収支!$I$33)</f>
        <v>0</v>
      </c>
      <c r="L50" s="149"/>
      <c r="M50" s="50">
        <f>SUM(長期財務収支!$J$33)</f>
        <v>0</v>
      </c>
      <c r="N50" s="149"/>
      <c r="O50" s="50">
        <f>SUM(長期財務収支!$K$33)</f>
        <v>0</v>
      </c>
      <c r="P50" s="149"/>
      <c r="Q50" s="50">
        <f>SUM(長期財務収支!$L$33)</f>
        <v>0</v>
      </c>
      <c r="R50" s="149"/>
      <c r="S50" s="50">
        <f>SUM(長期財務収支!$M$33)</f>
        <v>0</v>
      </c>
      <c r="T50" s="149"/>
      <c r="U50" s="50">
        <f>SUM(長期財務収支!$N$33)</f>
        <v>0</v>
      </c>
      <c r="V50" s="149"/>
      <c r="W50" s="50">
        <f>SUM(長期財務収支!$O$33)</f>
        <v>0</v>
      </c>
      <c r="X50" s="149"/>
      <c r="Y50" s="50">
        <f>SUM(長期財務収支!$P$33)</f>
        <v>0</v>
      </c>
      <c r="Z50" s="149"/>
      <c r="AA50" s="50">
        <f>SUM(長期財務収支!$Q$33)</f>
        <v>0</v>
      </c>
      <c r="AB50" s="149"/>
      <c r="AC50" s="49">
        <f t="shared" si="12"/>
        <v>0</v>
      </c>
      <c r="AD50" s="49">
        <f t="shared" si="20"/>
        <v>0</v>
      </c>
      <c r="AE50" s="267"/>
      <c r="AF50" s="267"/>
    </row>
    <row r="51" spans="2:32" ht="25.5" customHeight="1">
      <c r="B51" s="479"/>
      <c r="C51" s="479"/>
      <c r="D51" s="5" t="str">
        <f t="shared" si="22"/>
        <v>BBB銀行</v>
      </c>
      <c r="E51" s="50">
        <f>SUM(長期財務収支!$F$57)</f>
        <v>0</v>
      </c>
      <c r="F51" s="150"/>
      <c r="G51" s="50">
        <f>SUM(長期財務収支!$G$57)</f>
        <v>0</v>
      </c>
      <c r="H51" s="150"/>
      <c r="I51" s="50">
        <f>SUM(長期財務収支!$H$57)</f>
        <v>0</v>
      </c>
      <c r="J51" s="150"/>
      <c r="K51" s="50">
        <f>SUM(長期財務収支!$I$57)</f>
        <v>0</v>
      </c>
      <c r="L51" s="150"/>
      <c r="M51" s="50">
        <f>SUM(長期財務収支!$J$57)</f>
        <v>0</v>
      </c>
      <c r="N51" s="150"/>
      <c r="O51" s="50">
        <f>SUM(長期財務収支!$K$57)</f>
        <v>0</v>
      </c>
      <c r="P51" s="150"/>
      <c r="Q51" s="50">
        <f>SUM(長期財務収支!$L$57)</f>
        <v>0</v>
      </c>
      <c r="R51" s="150"/>
      <c r="S51" s="50">
        <f>SUM(長期財務収支!$M$57)</f>
        <v>0</v>
      </c>
      <c r="T51" s="150"/>
      <c r="U51" s="50">
        <f>SUM(長期財務収支!$N$57)</f>
        <v>0</v>
      </c>
      <c r="V51" s="150"/>
      <c r="W51" s="50">
        <f>SUM(長期財務収支!$O$57)</f>
        <v>0</v>
      </c>
      <c r="X51" s="150"/>
      <c r="Y51" s="50">
        <f>SUM(長期財務収支!$P$57)</f>
        <v>0</v>
      </c>
      <c r="Z51" s="150"/>
      <c r="AA51" s="50">
        <f>SUM(長期財務収支!$Q$57)</f>
        <v>0</v>
      </c>
      <c r="AB51" s="150"/>
      <c r="AC51" s="49">
        <f t="shared" si="12"/>
        <v>0</v>
      </c>
      <c r="AD51" s="49">
        <f t="shared" si="20"/>
        <v>0</v>
      </c>
      <c r="AE51" s="267"/>
      <c r="AF51" s="267"/>
    </row>
    <row r="52" spans="2:32" ht="25.5" customHeight="1">
      <c r="B52" s="479"/>
      <c r="C52" s="479"/>
      <c r="D52" s="5" t="str">
        <f t="shared" si="22"/>
        <v>Ｃ銀行</v>
      </c>
      <c r="E52" s="50">
        <f>SUM(長期財務収支!$F$81)</f>
        <v>0</v>
      </c>
      <c r="F52" s="150"/>
      <c r="G52" s="50">
        <f>SUM(長期財務収支!$G$81)</f>
        <v>0</v>
      </c>
      <c r="H52" s="150"/>
      <c r="I52" s="50">
        <f>SUM(長期財務収支!$H$81)</f>
        <v>0</v>
      </c>
      <c r="J52" s="150"/>
      <c r="K52" s="50">
        <f>SUM(長期財務収支!$I$81)</f>
        <v>0</v>
      </c>
      <c r="L52" s="150"/>
      <c r="M52" s="50">
        <f>SUM(長期財務収支!$J$81)</f>
        <v>0</v>
      </c>
      <c r="N52" s="150"/>
      <c r="O52" s="50">
        <f>SUM(長期財務収支!$K$81)</f>
        <v>0</v>
      </c>
      <c r="P52" s="150"/>
      <c r="Q52" s="50">
        <f>SUM(長期財務収支!$L$81)</f>
        <v>0</v>
      </c>
      <c r="R52" s="150"/>
      <c r="S52" s="50">
        <f>SUM(長期財務収支!$M$81)</f>
        <v>0</v>
      </c>
      <c r="T52" s="150"/>
      <c r="U52" s="50">
        <f>SUM(長期財務収支!$N$81)</f>
        <v>0</v>
      </c>
      <c r="V52" s="150"/>
      <c r="W52" s="50">
        <f>SUM(長期財務収支!$O$81)</f>
        <v>0</v>
      </c>
      <c r="X52" s="150"/>
      <c r="Y52" s="50">
        <f>SUM(長期財務収支!$P$81)</f>
        <v>0</v>
      </c>
      <c r="Z52" s="150"/>
      <c r="AA52" s="50">
        <f>SUM(長期財務収支!$Q$81)</f>
        <v>0</v>
      </c>
      <c r="AB52" s="150"/>
      <c r="AC52" s="49">
        <f t="shared" si="12"/>
        <v>0</v>
      </c>
      <c r="AD52" s="49">
        <f t="shared" si="20"/>
        <v>0</v>
      </c>
      <c r="AE52" s="267"/>
      <c r="AF52" s="267"/>
    </row>
    <row r="53" spans="2:32" ht="25.5" customHeight="1">
      <c r="B53" s="479"/>
      <c r="C53" s="479"/>
      <c r="D53" s="5" t="str">
        <f t="shared" si="22"/>
        <v>Ｄ銀行</v>
      </c>
      <c r="E53" s="50">
        <f>SUM(長期財務収支!$F$109)</f>
        <v>0</v>
      </c>
      <c r="F53" s="150"/>
      <c r="G53" s="50">
        <f>SUM(長期財務収支!$G$109)</f>
        <v>0</v>
      </c>
      <c r="H53" s="150"/>
      <c r="I53" s="50">
        <f>SUM(長期財務収支!$H$109)</f>
        <v>0</v>
      </c>
      <c r="J53" s="150"/>
      <c r="K53" s="50">
        <f>SUM(長期財務収支!$I$109)</f>
        <v>0</v>
      </c>
      <c r="L53" s="150"/>
      <c r="M53" s="50">
        <f>SUM(長期財務収支!$J$109)</f>
        <v>0</v>
      </c>
      <c r="N53" s="150"/>
      <c r="O53" s="50">
        <f>SUM(長期財務収支!$K$109)</f>
        <v>0</v>
      </c>
      <c r="P53" s="150"/>
      <c r="Q53" s="50">
        <f>SUM(長期財務収支!$L$109)</f>
        <v>0</v>
      </c>
      <c r="R53" s="150"/>
      <c r="S53" s="50">
        <f>SUM(長期財務収支!$M$109)</f>
        <v>0</v>
      </c>
      <c r="T53" s="150"/>
      <c r="U53" s="50">
        <f>SUM(長期財務収支!$N$109)</f>
        <v>0</v>
      </c>
      <c r="V53" s="150"/>
      <c r="W53" s="50">
        <f>SUM(長期財務収支!$O$109)</f>
        <v>0</v>
      </c>
      <c r="X53" s="150"/>
      <c r="Y53" s="50">
        <f>SUM(長期財務収支!$P$109)</f>
        <v>0</v>
      </c>
      <c r="Z53" s="150"/>
      <c r="AA53" s="50">
        <f>SUM(長期財務収支!$Q$109)</f>
        <v>0</v>
      </c>
      <c r="AB53" s="150"/>
      <c r="AC53" s="49">
        <f t="shared" si="12"/>
        <v>0</v>
      </c>
      <c r="AD53" s="49">
        <f t="shared" si="20"/>
        <v>0</v>
      </c>
      <c r="AE53" s="267"/>
      <c r="AF53" s="267"/>
    </row>
    <row r="54" spans="2:32" ht="25.5" customHeight="1">
      <c r="B54" s="479"/>
      <c r="C54" s="479"/>
      <c r="D54" s="5" t="str">
        <f t="shared" si="22"/>
        <v>Ｅ銀行</v>
      </c>
      <c r="E54" s="50">
        <f>SUM(長期財務収支!$F$133)</f>
        <v>0</v>
      </c>
      <c r="F54" s="150"/>
      <c r="G54" s="50">
        <f>SUM(長期財務収支!$G$133)</f>
        <v>0</v>
      </c>
      <c r="H54" s="150"/>
      <c r="I54" s="50">
        <f>SUM(長期財務収支!$H$133)</f>
        <v>0</v>
      </c>
      <c r="J54" s="150"/>
      <c r="K54" s="50">
        <f>SUM(長期財務収支!$I$133)</f>
        <v>0</v>
      </c>
      <c r="L54" s="150"/>
      <c r="M54" s="50">
        <f>SUM(長期財務収支!$J$133)</f>
        <v>0</v>
      </c>
      <c r="N54" s="150"/>
      <c r="O54" s="50">
        <f>SUM(長期財務収支!$K$133)</f>
        <v>0</v>
      </c>
      <c r="P54" s="150"/>
      <c r="Q54" s="50">
        <f>SUM(長期財務収支!$L$133)</f>
        <v>0</v>
      </c>
      <c r="R54" s="150"/>
      <c r="S54" s="50">
        <f>SUM(長期財務収支!$M$133)</f>
        <v>0</v>
      </c>
      <c r="T54" s="150"/>
      <c r="U54" s="50">
        <f>SUM(長期財務収支!$N$133)</f>
        <v>0</v>
      </c>
      <c r="V54" s="150"/>
      <c r="W54" s="50">
        <f>SUM(長期財務収支!$O$133)</f>
        <v>0</v>
      </c>
      <c r="X54" s="150"/>
      <c r="Y54" s="50">
        <f>SUM(長期財務収支!$P$133)</f>
        <v>0</v>
      </c>
      <c r="Z54" s="150"/>
      <c r="AA54" s="50">
        <f>SUM(長期財務収支!$Q$133)</f>
        <v>0</v>
      </c>
      <c r="AB54" s="150"/>
      <c r="AC54" s="49">
        <f t="shared" si="12"/>
        <v>0</v>
      </c>
      <c r="AD54" s="49">
        <f t="shared" si="20"/>
        <v>0</v>
      </c>
      <c r="AE54" s="267"/>
      <c r="AF54" s="267"/>
    </row>
    <row r="55" spans="2:32" ht="25.5" customHeight="1" thickBot="1">
      <c r="B55" s="479"/>
      <c r="C55" s="479"/>
      <c r="D55" s="5" t="str">
        <f t="shared" si="22"/>
        <v>Ｆ銀行</v>
      </c>
      <c r="E55" s="50">
        <f>SUM(長期財務収支!$F$157)</f>
        <v>0</v>
      </c>
      <c r="F55" s="151"/>
      <c r="G55" s="50">
        <f>SUM(長期財務収支!$G$157)</f>
        <v>0</v>
      </c>
      <c r="H55" s="151"/>
      <c r="I55" s="50">
        <f>SUM(長期財務収支!$H$157)</f>
        <v>0</v>
      </c>
      <c r="J55" s="151"/>
      <c r="K55" s="50">
        <f>SUM(長期財務収支!$I$157)</f>
        <v>0</v>
      </c>
      <c r="L55" s="151"/>
      <c r="M55" s="50">
        <f>SUM(長期財務収支!$J$157)</f>
        <v>0</v>
      </c>
      <c r="N55" s="151"/>
      <c r="O55" s="50">
        <f>SUM(長期財務収支!$K$157)</f>
        <v>0</v>
      </c>
      <c r="P55" s="151"/>
      <c r="Q55" s="50">
        <f>SUM(長期財務収支!$L$157)</f>
        <v>0</v>
      </c>
      <c r="R55" s="151"/>
      <c r="S55" s="50">
        <f>SUM(長期財務収支!$M$157)</f>
        <v>0</v>
      </c>
      <c r="T55" s="151"/>
      <c r="U55" s="50">
        <f>SUM(長期財務収支!$N$157)</f>
        <v>0</v>
      </c>
      <c r="V55" s="151"/>
      <c r="W55" s="50">
        <f>SUM(長期財務収支!$O$157)</f>
        <v>0</v>
      </c>
      <c r="X55" s="151"/>
      <c r="Y55" s="50">
        <f>SUM(長期財務収支!$P$157)</f>
        <v>0</v>
      </c>
      <c r="Z55" s="151"/>
      <c r="AA55" s="50">
        <f>SUM(長期財務収支!$Q$157)</f>
        <v>0</v>
      </c>
      <c r="AB55" s="151"/>
      <c r="AC55" s="49">
        <f t="shared" si="12"/>
        <v>0</v>
      </c>
      <c r="AD55" s="49">
        <f t="shared" si="20"/>
        <v>0</v>
      </c>
      <c r="AE55" s="267"/>
      <c r="AF55" s="267"/>
    </row>
    <row r="56" spans="2:32" ht="25.5" customHeight="1" thickBot="1">
      <c r="B56" s="479"/>
      <c r="C56" s="479"/>
      <c r="D56" s="4" t="s">
        <v>29</v>
      </c>
      <c r="E56" s="49">
        <f>SUM(E50:E55)</f>
        <v>0</v>
      </c>
      <c r="F56" s="49">
        <f t="shared" ref="F56:AB56" si="23">SUM(F50:F55)</f>
        <v>0</v>
      </c>
      <c r="G56" s="49">
        <f t="shared" si="23"/>
        <v>0</v>
      </c>
      <c r="H56" s="49">
        <f t="shared" si="23"/>
        <v>0</v>
      </c>
      <c r="I56" s="49">
        <f t="shared" si="23"/>
        <v>0</v>
      </c>
      <c r="J56" s="49">
        <f t="shared" si="23"/>
        <v>0</v>
      </c>
      <c r="K56" s="49">
        <f t="shared" si="23"/>
        <v>0</v>
      </c>
      <c r="L56" s="49">
        <f t="shared" si="23"/>
        <v>0</v>
      </c>
      <c r="M56" s="49">
        <f t="shared" si="23"/>
        <v>0</v>
      </c>
      <c r="N56" s="49">
        <f t="shared" si="23"/>
        <v>0</v>
      </c>
      <c r="O56" s="49">
        <f t="shared" si="23"/>
        <v>0</v>
      </c>
      <c r="P56" s="49">
        <f t="shared" si="23"/>
        <v>0</v>
      </c>
      <c r="Q56" s="49">
        <f t="shared" si="23"/>
        <v>0</v>
      </c>
      <c r="R56" s="49">
        <f t="shared" si="23"/>
        <v>0</v>
      </c>
      <c r="S56" s="49">
        <f t="shared" si="23"/>
        <v>0</v>
      </c>
      <c r="T56" s="49">
        <f t="shared" si="23"/>
        <v>0</v>
      </c>
      <c r="U56" s="49">
        <f t="shared" si="23"/>
        <v>0</v>
      </c>
      <c r="V56" s="49">
        <f t="shared" si="23"/>
        <v>0</v>
      </c>
      <c r="W56" s="49">
        <f t="shared" si="23"/>
        <v>0</v>
      </c>
      <c r="X56" s="49">
        <f t="shared" si="23"/>
        <v>0</v>
      </c>
      <c r="Y56" s="49">
        <f t="shared" si="23"/>
        <v>0</v>
      </c>
      <c r="Z56" s="49">
        <f t="shared" si="23"/>
        <v>0</v>
      </c>
      <c r="AA56" s="49">
        <f t="shared" si="23"/>
        <v>0</v>
      </c>
      <c r="AB56" s="49">
        <f t="shared" si="23"/>
        <v>0</v>
      </c>
      <c r="AC56" s="49">
        <f t="shared" si="12"/>
        <v>0</v>
      </c>
      <c r="AD56" s="49">
        <f t="shared" si="20"/>
        <v>0</v>
      </c>
      <c r="AE56" s="267">
        <f>SUM(AC50:AC55)</f>
        <v>0</v>
      </c>
      <c r="AF56" s="267">
        <f>SUM(AD50:AD55)</f>
        <v>0</v>
      </c>
    </row>
    <row r="57" spans="2:32" ht="25.5" customHeight="1">
      <c r="B57" s="479"/>
      <c r="C57" s="480" t="s">
        <v>30</v>
      </c>
      <c r="D57" s="480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49">
        <f t="shared" si="12"/>
        <v>0</v>
      </c>
      <c r="AD57" s="49">
        <f t="shared" si="20"/>
        <v>0</v>
      </c>
      <c r="AE57" s="267"/>
      <c r="AF57" s="267"/>
    </row>
    <row r="58" spans="2:32" ht="25.5" customHeight="1" thickBot="1">
      <c r="B58" s="479"/>
      <c r="C58" s="481" t="s">
        <v>22</v>
      </c>
      <c r="D58" s="482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49">
        <f t="shared" si="12"/>
        <v>0</v>
      </c>
      <c r="AD58" s="49">
        <f t="shared" si="20"/>
        <v>0</v>
      </c>
      <c r="AE58" s="267"/>
      <c r="AF58" s="267"/>
    </row>
    <row r="59" spans="2:32" ht="25.5" customHeight="1">
      <c r="B59" s="479"/>
      <c r="C59" s="478" t="s">
        <v>83</v>
      </c>
      <c r="D59" s="478"/>
      <c r="E59" s="49">
        <f>SUM(E49,E56,E57,E58)</f>
        <v>0</v>
      </c>
      <c r="F59" s="49">
        <f>SUM(F49,F56,F57,F58)</f>
        <v>0</v>
      </c>
      <c r="G59" s="49">
        <f t="shared" ref="G59:AB59" si="24">SUM(G49,G56,G57,G58)</f>
        <v>0</v>
      </c>
      <c r="H59" s="49">
        <f t="shared" si="24"/>
        <v>0</v>
      </c>
      <c r="I59" s="49">
        <f t="shared" si="24"/>
        <v>0</v>
      </c>
      <c r="J59" s="49">
        <f t="shared" si="24"/>
        <v>0</v>
      </c>
      <c r="K59" s="49">
        <f t="shared" si="24"/>
        <v>0</v>
      </c>
      <c r="L59" s="49">
        <f t="shared" si="24"/>
        <v>0</v>
      </c>
      <c r="M59" s="49">
        <f t="shared" si="24"/>
        <v>0</v>
      </c>
      <c r="N59" s="49">
        <f t="shared" si="24"/>
        <v>0</v>
      </c>
      <c r="O59" s="49">
        <f t="shared" si="24"/>
        <v>0</v>
      </c>
      <c r="P59" s="49">
        <f t="shared" si="24"/>
        <v>0</v>
      </c>
      <c r="Q59" s="49">
        <f t="shared" si="24"/>
        <v>0</v>
      </c>
      <c r="R59" s="49">
        <f t="shared" si="24"/>
        <v>0</v>
      </c>
      <c r="S59" s="49">
        <f t="shared" si="24"/>
        <v>0</v>
      </c>
      <c r="T59" s="49">
        <f t="shared" si="24"/>
        <v>0</v>
      </c>
      <c r="U59" s="49">
        <f t="shared" si="24"/>
        <v>0</v>
      </c>
      <c r="V59" s="49">
        <f t="shared" si="24"/>
        <v>0</v>
      </c>
      <c r="W59" s="49">
        <f t="shared" si="24"/>
        <v>0</v>
      </c>
      <c r="X59" s="49">
        <f t="shared" si="24"/>
        <v>0</v>
      </c>
      <c r="Y59" s="49">
        <f t="shared" si="24"/>
        <v>0</v>
      </c>
      <c r="Z59" s="49">
        <f t="shared" si="24"/>
        <v>0</v>
      </c>
      <c r="AA59" s="49">
        <f t="shared" si="24"/>
        <v>0</v>
      </c>
      <c r="AB59" s="49">
        <f t="shared" si="24"/>
        <v>0</v>
      </c>
      <c r="AC59" s="49">
        <f t="shared" si="12"/>
        <v>0</v>
      </c>
      <c r="AD59" s="49">
        <f t="shared" si="20"/>
        <v>0</v>
      </c>
      <c r="AE59" s="267">
        <f>SUM(AC49,AC56,AC57,AC58)</f>
        <v>0</v>
      </c>
      <c r="AF59" s="267">
        <f>SUM(AD49,AD56,AD57,AD58)</f>
        <v>0</v>
      </c>
    </row>
    <row r="60" spans="2:32" ht="25.5" customHeight="1">
      <c r="B60" s="478" t="s">
        <v>90</v>
      </c>
      <c r="C60" s="478"/>
      <c r="D60" s="478"/>
      <c r="E60" s="49">
        <f>E42-E59</f>
        <v>0</v>
      </c>
      <c r="F60" s="49">
        <f>F42-F59</f>
        <v>0</v>
      </c>
      <c r="G60" s="49">
        <f t="shared" ref="G60:AB60" si="25">G42-G59</f>
        <v>0</v>
      </c>
      <c r="H60" s="49">
        <f t="shared" si="25"/>
        <v>0</v>
      </c>
      <c r="I60" s="49">
        <f t="shared" si="25"/>
        <v>0</v>
      </c>
      <c r="J60" s="49">
        <f t="shared" si="25"/>
        <v>0</v>
      </c>
      <c r="K60" s="49">
        <f t="shared" si="25"/>
        <v>0</v>
      </c>
      <c r="L60" s="49">
        <f t="shared" si="25"/>
        <v>0</v>
      </c>
      <c r="M60" s="49">
        <f t="shared" si="25"/>
        <v>0</v>
      </c>
      <c r="N60" s="49">
        <f t="shared" si="25"/>
        <v>0</v>
      </c>
      <c r="O60" s="49">
        <f t="shared" si="25"/>
        <v>0</v>
      </c>
      <c r="P60" s="49">
        <f t="shared" si="25"/>
        <v>0</v>
      </c>
      <c r="Q60" s="49">
        <f t="shared" si="25"/>
        <v>0</v>
      </c>
      <c r="R60" s="49">
        <f t="shared" si="25"/>
        <v>0</v>
      </c>
      <c r="S60" s="49">
        <f t="shared" si="25"/>
        <v>0</v>
      </c>
      <c r="T60" s="49">
        <f t="shared" si="25"/>
        <v>0</v>
      </c>
      <c r="U60" s="49">
        <f t="shared" si="25"/>
        <v>0</v>
      </c>
      <c r="V60" s="49">
        <f t="shared" si="25"/>
        <v>0</v>
      </c>
      <c r="W60" s="49">
        <f t="shared" si="25"/>
        <v>0</v>
      </c>
      <c r="X60" s="49">
        <f t="shared" si="25"/>
        <v>0</v>
      </c>
      <c r="Y60" s="49">
        <f t="shared" si="25"/>
        <v>0</v>
      </c>
      <c r="Z60" s="49">
        <f t="shared" si="25"/>
        <v>0</v>
      </c>
      <c r="AA60" s="49">
        <f t="shared" si="25"/>
        <v>0</v>
      </c>
      <c r="AB60" s="49">
        <f t="shared" si="25"/>
        <v>0</v>
      </c>
      <c r="AC60" s="49">
        <f t="shared" si="12"/>
        <v>0</v>
      </c>
      <c r="AD60" s="49">
        <f t="shared" si="20"/>
        <v>0</v>
      </c>
      <c r="AE60" s="267">
        <f>AC42-AC59</f>
        <v>0</v>
      </c>
      <c r="AF60" s="267">
        <f>AD42-AD59</f>
        <v>0</v>
      </c>
    </row>
    <row r="61" spans="2:32" ht="25.5" customHeight="1">
      <c r="B61" s="478" t="s">
        <v>84</v>
      </c>
      <c r="C61" s="478"/>
      <c r="D61" s="478"/>
      <c r="E61" s="49">
        <f>SUM(E25,E60)</f>
        <v>0</v>
      </c>
      <c r="F61" s="49">
        <f>SUM(F25,F60)</f>
        <v>0</v>
      </c>
      <c r="G61" s="49">
        <f t="shared" ref="G61:AB61" si="26">SUM(G25,G60)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 t="shared" si="26"/>
        <v>0</v>
      </c>
      <c r="Q61" s="49">
        <f t="shared" si="26"/>
        <v>0</v>
      </c>
      <c r="R61" s="49">
        <f t="shared" si="26"/>
        <v>0</v>
      </c>
      <c r="S61" s="49">
        <f t="shared" si="26"/>
        <v>0</v>
      </c>
      <c r="T61" s="49">
        <f t="shared" si="26"/>
        <v>0</v>
      </c>
      <c r="U61" s="49">
        <f t="shared" si="26"/>
        <v>0</v>
      </c>
      <c r="V61" s="49">
        <f t="shared" si="26"/>
        <v>0</v>
      </c>
      <c r="W61" s="49">
        <f t="shared" si="26"/>
        <v>0</v>
      </c>
      <c r="X61" s="49">
        <f t="shared" si="26"/>
        <v>0</v>
      </c>
      <c r="Y61" s="49">
        <f t="shared" si="26"/>
        <v>0</v>
      </c>
      <c r="Z61" s="49">
        <f t="shared" si="26"/>
        <v>0</v>
      </c>
      <c r="AA61" s="49">
        <f t="shared" si="26"/>
        <v>0</v>
      </c>
      <c r="AB61" s="49">
        <f t="shared" si="26"/>
        <v>0</v>
      </c>
      <c r="AC61" s="49">
        <f t="shared" si="12"/>
        <v>0</v>
      </c>
      <c r="AD61" s="49">
        <f t="shared" si="20"/>
        <v>0</v>
      </c>
      <c r="AE61" s="267">
        <f>SUM(AC25,AC60)</f>
        <v>0</v>
      </c>
      <c r="AF61" s="267">
        <f>SUM(AD25,AD60)</f>
        <v>0</v>
      </c>
    </row>
    <row r="62" spans="2:32" ht="25.5" customHeight="1">
      <c r="B62" s="478" t="s">
        <v>85</v>
      </c>
      <c r="C62" s="478"/>
      <c r="D62" s="478"/>
      <c r="E62" s="49">
        <f>SUM(E7,E61)</f>
        <v>0</v>
      </c>
      <c r="F62" s="49" t="str">
        <f>IF(F65=1,SUM(F7,F61),"")</f>
        <v/>
      </c>
      <c r="G62" s="49">
        <f t="shared" ref="G62:AA62" si="27">SUM(G7,G61)</f>
        <v>0</v>
      </c>
      <c r="H62" s="49" t="str">
        <f>IF(H65=1,SUM(H7,H61),"")</f>
        <v/>
      </c>
      <c r="I62" s="49">
        <f t="shared" si="27"/>
        <v>0</v>
      </c>
      <c r="J62" s="49" t="str">
        <f>IF(J65=1,SUM(J7,J61),"")</f>
        <v/>
      </c>
      <c r="K62" s="49">
        <f t="shared" si="27"/>
        <v>0</v>
      </c>
      <c r="L62" s="49" t="str">
        <f>IF(L65=1,SUM(L7,L61),"")</f>
        <v/>
      </c>
      <c r="M62" s="49">
        <f t="shared" si="27"/>
        <v>0</v>
      </c>
      <c r="N62" s="49" t="str">
        <f>IF(N65=1,SUM(N7,N61),"")</f>
        <v/>
      </c>
      <c r="O62" s="49">
        <f t="shared" si="27"/>
        <v>0</v>
      </c>
      <c r="P62" s="49" t="str">
        <f>IF(P65=1,SUM(P7,P61),"")</f>
        <v/>
      </c>
      <c r="Q62" s="49">
        <f t="shared" si="27"/>
        <v>0</v>
      </c>
      <c r="R62" s="49" t="str">
        <f>IF(R65=1,SUM(R7,R61),"")</f>
        <v/>
      </c>
      <c r="S62" s="49">
        <f t="shared" si="27"/>
        <v>0</v>
      </c>
      <c r="T62" s="49" t="str">
        <f>IF(T65=1,SUM(T7,T61),"")</f>
        <v/>
      </c>
      <c r="U62" s="49">
        <f t="shared" si="27"/>
        <v>0</v>
      </c>
      <c r="V62" s="49" t="str">
        <f>IF(V65=1,SUM(V7,V61),"")</f>
        <v/>
      </c>
      <c r="W62" s="49">
        <f t="shared" si="27"/>
        <v>0</v>
      </c>
      <c r="X62" s="49" t="str">
        <f>IF(X65=1,SUM(X7,X61),"")</f>
        <v/>
      </c>
      <c r="Y62" s="49">
        <f t="shared" si="27"/>
        <v>0</v>
      </c>
      <c r="Z62" s="49" t="str">
        <f>IF(Z65=1,SUM(Z7,Z61),"")</f>
        <v/>
      </c>
      <c r="AA62" s="49">
        <f t="shared" si="27"/>
        <v>0</v>
      </c>
      <c r="AB62" s="49" t="str">
        <f>IF(AB65=1,SUM(AB7,AB61),"")</f>
        <v/>
      </c>
      <c r="AC62" s="49">
        <f>SUM(AC7,AC61)</f>
        <v>0</v>
      </c>
      <c r="AD62" s="49">
        <f>SUM(AD7,AD61)</f>
        <v>0</v>
      </c>
      <c r="AE62" s="267">
        <f t="shared" ref="AE62:AF62" si="28">SUM(AE7,AE61)</f>
        <v>0</v>
      </c>
      <c r="AF62" s="267">
        <f t="shared" si="28"/>
        <v>0</v>
      </c>
    </row>
    <row r="63" spans="2:32" ht="25.5" customHeight="1"/>
    <row r="64" spans="2:32" ht="25.5" customHeight="1" thickBot="1"/>
    <row r="65" spans="4:29" ht="25.5" customHeight="1" thickBot="1">
      <c r="D65" s="38" t="s">
        <v>91</v>
      </c>
      <c r="E65" s="450">
        <f>IF(F65=1,0,1)</f>
        <v>1</v>
      </c>
      <c r="F65" s="269">
        <v>0</v>
      </c>
      <c r="G65" s="451">
        <f>IF(H65=1,0,1)</f>
        <v>1</v>
      </c>
      <c r="H65" s="269">
        <v>0</v>
      </c>
      <c r="I65" s="451">
        <f>IF(J65=1,0,1)</f>
        <v>1</v>
      </c>
      <c r="J65" s="269">
        <v>0</v>
      </c>
      <c r="K65" s="451">
        <f>IF(L65=1,0,1)</f>
        <v>1</v>
      </c>
      <c r="L65" s="269">
        <v>0</v>
      </c>
      <c r="M65" s="451">
        <f>IF(N65=1,0,1)</f>
        <v>1</v>
      </c>
      <c r="N65" s="269">
        <v>0</v>
      </c>
      <c r="O65" s="451">
        <f>IF(P65=1,0,1)</f>
        <v>1</v>
      </c>
      <c r="P65" s="269">
        <v>0</v>
      </c>
      <c r="Q65" s="451">
        <f>IF(R65=1,0,1)</f>
        <v>1</v>
      </c>
      <c r="R65" s="269">
        <v>0</v>
      </c>
      <c r="S65" s="451">
        <f>IF(T65=1,0,1)</f>
        <v>1</v>
      </c>
      <c r="T65" s="269">
        <v>0</v>
      </c>
      <c r="U65" s="451">
        <f>IF(V65=1,0,1)</f>
        <v>1</v>
      </c>
      <c r="V65" s="269">
        <v>0</v>
      </c>
      <c r="W65" s="450">
        <f>IF(X65=1,0,1)</f>
        <v>1</v>
      </c>
      <c r="X65" s="269">
        <v>0</v>
      </c>
      <c r="Y65" s="451">
        <f>IF(Z65=1,0,1)</f>
        <v>1</v>
      </c>
      <c r="Z65" s="269">
        <v>0</v>
      </c>
      <c r="AA65" s="451">
        <f>IF(AB65=1,0,1)</f>
        <v>1</v>
      </c>
      <c r="AB65" s="269">
        <v>0</v>
      </c>
      <c r="AC65" s="37">
        <f>SUM(E65:AB65)</f>
        <v>12</v>
      </c>
    </row>
    <row r="66" spans="4:29" ht="25.5" customHeight="1"/>
    <row r="67" spans="4:29" ht="25.5" customHeight="1"/>
    <row r="68" spans="4:29" ht="25.5" customHeight="1"/>
    <row r="69" spans="4:29" ht="25.5" customHeight="1"/>
    <row r="70" spans="4:29" ht="25.5" customHeight="1"/>
    <row r="71" spans="4:29" ht="25.5" customHeight="1"/>
    <row r="72" spans="4:29" ht="25.5" customHeight="1"/>
    <row r="73" spans="4:29" ht="25.5" customHeight="1"/>
    <row r="74" spans="4:29" ht="25.5" customHeight="1"/>
    <row r="75" spans="4:29" ht="25.5" customHeight="1"/>
    <row r="76" spans="4:29" ht="25.5" customHeight="1"/>
    <row r="77" spans="4:29" ht="25.5" customHeight="1"/>
    <row r="78" spans="4:29" ht="25.5" customHeight="1"/>
    <row r="79" spans="4:29" ht="25.5" customHeight="1"/>
    <row r="80" spans="4:29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sheet="1" objects="1" scenarios="1" selectLockedCells="1"/>
  <mergeCells count="39">
    <mergeCell ref="S5:T5"/>
    <mergeCell ref="U5:V5"/>
    <mergeCell ref="I5:J5"/>
    <mergeCell ref="B1:D1"/>
    <mergeCell ref="B3:D3"/>
    <mergeCell ref="B5:D6"/>
    <mergeCell ref="E5:F5"/>
    <mergeCell ref="G5:H5"/>
    <mergeCell ref="I2:K2"/>
    <mergeCell ref="I3:K3"/>
    <mergeCell ref="B7:D7"/>
    <mergeCell ref="K5:L5"/>
    <mergeCell ref="M5:N5"/>
    <mergeCell ref="O5:P5"/>
    <mergeCell ref="Q5:R5"/>
    <mergeCell ref="W5:X5"/>
    <mergeCell ref="Y5:Z5"/>
    <mergeCell ref="AA5:AB5"/>
    <mergeCell ref="AC5:AD5"/>
    <mergeCell ref="AE5:AF5"/>
    <mergeCell ref="C41:D41"/>
    <mergeCell ref="B8:B24"/>
    <mergeCell ref="C8:C13"/>
    <mergeCell ref="C14:C24"/>
    <mergeCell ref="B25:D25"/>
    <mergeCell ref="B26:B42"/>
    <mergeCell ref="C26:C32"/>
    <mergeCell ref="C33:C39"/>
    <mergeCell ref="C40:D40"/>
    <mergeCell ref="C42:D42"/>
    <mergeCell ref="B61:D61"/>
    <mergeCell ref="B62:D62"/>
    <mergeCell ref="B43:B59"/>
    <mergeCell ref="C43:C49"/>
    <mergeCell ref="C50:C56"/>
    <mergeCell ref="C57:D57"/>
    <mergeCell ref="C59:D59"/>
    <mergeCell ref="B60:D60"/>
    <mergeCell ref="C58:D58"/>
  </mergeCells>
  <phoneticPr fontId="1"/>
  <conditionalFormatting sqref="I3:K3">
    <cfRule type="cellIs" dxfId="8" priority="2" operator="between">
      <formula>43586</formula>
      <formula>43830</formula>
    </cfRule>
  </conditionalFormatting>
  <conditionalFormatting sqref="I2:K2">
    <cfRule type="cellIs" dxfId="7" priority="1" operator="between">
      <formula>43586</formula>
      <formula>43830</formula>
    </cfRule>
  </conditionalFormatting>
  <dataValidations count="3">
    <dataValidation imeMode="hiragana" allowBlank="1" showInputMessage="1" showErrorMessage="1" sqref="B3:D3"/>
    <dataValidation type="date" imeMode="off" operator="greaterThanOrEqual" allowBlank="1" showInputMessage="1" showErrorMessage="1" error="2018/1/1のように、日付を入力してください！" sqref="I2:I3">
      <formula1>36526</formula1>
    </dataValidation>
    <dataValidation type="list" allowBlank="1" showInputMessage="1" showErrorMessage="1" sqref="F65 H65 J65 L65 N65 P65 R65 T65 V65 X65 Z65 AB65">
      <formula1>"0,1"</formula1>
    </dataValidation>
  </dataValidations>
  <pageMargins left="0.59055118110236227" right="0.19685039370078741" top="0.35433070866141736" bottom="0.39370078740157483" header="0.31496062992125984" footer="0.31496062992125984"/>
  <pageSetup paperSize="8" scale="54" orientation="landscape" cellComments="asDisplayed" r:id="rId1"/>
  <headerFooter>
    <oddFooter>&amp;L&amp;K04-046➣一般社団法人　広島県中小企業診断協会
   資金繰り表研究会</oddFooter>
  </headerFooter>
  <rowBreaks count="1" manualBreakCount="1">
    <brk id="62" max="29" man="1"/>
  </rowBreaks>
  <colBreaks count="1" manualBreakCount="1">
    <brk id="30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="70" zoomScaleNormal="70" workbookViewId="0">
      <pane xSplit="3" ySplit="6" topLeftCell="D7" activePane="bottomRight" state="frozen"/>
      <selection activeCell="G3" sqref="G3"/>
      <selection pane="topRight" activeCell="G3" sqref="G3"/>
      <selection pane="bottomLeft" activeCell="G3" sqref="G3"/>
      <selection pane="bottomRight" activeCell="E3" sqref="E3"/>
    </sheetView>
  </sheetViews>
  <sheetFormatPr defaultRowHeight="13.5"/>
  <cols>
    <col min="1" max="1" width="3.375" style="72" customWidth="1"/>
    <col min="2" max="2" width="16.125" style="72" customWidth="1"/>
    <col min="3" max="3" width="14.875" style="72" customWidth="1"/>
    <col min="4" max="15" width="13.125" style="72" customWidth="1"/>
    <col min="16" max="16384" width="9" style="72"/>
  </cols>
  <sheetData>
    <row r="1" spans="1:17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24.75" thickBot="1">
      <c r="A2" s="70"/>
      <c r="B2" s="73" t="s">
        <v>123</v>
      </c>
      <c r="C2" s="71"/>
      <c r="D2" s="71"/>
      <c r="E2" s="583" t="s">
        <v>119</v>
      </c>
      <c r="F2" s="583"/>
      <c r="G2" s="583" t="s">
        <v>121</v>
      </c>
      <c r="H2" s="583"/>
      <c r="I2" s="583" t="s">
        <v>122</v>
      </c>
      <c r="J2" s="583"/>
      <c r="K2" s="535" t="str">
        <f>IF(資金繰り表フォーム!$B$3="","",資金繰り表フォーム!$B$3)</f>
        <v>OO社</v>
      </c>
      <c r="L2" s="535"/>
      <c r="M2" s="535"/>
      <c r="N2" s="535"/>
      <c r="O2" s="535"/>
    </row>
    <row r="3" spans="1:17" ht="19.5" thickBot="1">
      <c r="A3" s="70"/>
      <c r="B3" s="621" t="s">
        <v>226</v>
      </c>
      <c r="C3" s="621"/>
      <c r="D3" s="71"/>
      <c r="E3" s="62">
        <v>100</v>
      </c>
      <c r="F3" s="74" t="s">
        <v>107</v>
      </c>
      <c r="G3" s="62">
        <v>0</v>
      </c>
      <c r="H3" s="74" t="s">
        <v>107</v>
      </c>
      <c r="I3" s="75">
        <f>100-SUM(E3)-SUM(G3)</f>
        <v>0</v>
      </c>
      <c r="J3" s="74" t="s">
        <v>107</v>
      </c>
      <c r="K3" s="71"/>
      <c r="L3" s="71"/>
      <c r="M3" s="620">
        <f>資金繰り表フォーム!I3</f>
        <v>43822</v>
      </c>
      <c r="N3" s="620"/>
      <c r="O3" s="620"/>
    </row>
    <row r="4" spans="1:17" ht="7.5" customHeight="1">
      <c r="A4" s="70"/>
      <c r="B4" s="582"/>
      <c r="C4" s="582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7">
      <c r="A5" s="70"/>
      <c r="B5" s="71"/>
      <c r="C5" s="71"/>
      <c r="D5" s="592" t="s">
        <v>55</v>
      </c>
      <c r="E5" s="592"/>
      <c r="F5" s="592"/>
      <c r="G5" s="592"/>
      <c r="H5" s="592"/>
      <c r="I5" s="592"/>
      <c r="J5" s="592"/>
      <c r="K5" s="592"/>
      <c r="L5" s="593"/>
      <c r="M5" s="593"/>
      <c r="N5" s="593"/>
      <c r="O5" s="593"/>
    </row>
    <row r="6" spans="1:17" ht="42.75" customHeight="1">
      <c r="A6" s="76"/>
      <c r="B6" s="77" t="s">
        <v>212</v>
      </c>
      <c r="C6" s="78" t="s">
        <v>124</v>
      </c>
      <c r="D6" s="79">
        <f>売掛等入金!F9</f>
        <v>4</v>
      </c>
      <c r="E6" s="79">
        <f>売掛等入金!G9</f>
        <v>5</v>
      </c>
      <c r="F6" s="79">
        <f>売掛等入金!H9</f>
        <v>6</v>
      </c>
      <c r="G6" s="79">
        <f>売掛等入金!I9</f>
        <v>7</v>
      </c>
      <c r="H6" s="79">
        <f>売掛等入金!J9</f>
        <v>8</v>
      </c>
      <c r="I6" s="79">
        <f>売掛等入金!K9</f>
        <v>9</v>
      </c>
      <c r="J6" s="79">
        <f>売掛等入金!L9</f>
        <v>10</v>
      </c>
      <c r="K6" s="79">
        <f>売掛等入金!M9</f>
        <v>11</v>
      </c>
      <c r="L6" s="79">
        <f>売掛等入金!N9</f>
        <v>12</v>
      </c>
      <c r="M6" s="79">
        <f>売掛等入金!O9</f>
        <v>1</v>
      </c>
      <c r="N6" s="79">
        <f>売掛等入金!P9</f>
        <v>2</v>
      </c>
      <c r="O6" s="79">
        <f>売掛等入金!Q9</f>
        <v>3</v>
      </c>
      <c r="P6" s="596" t="s">
        <v>208</v>
      </c>
      <c r="Q6" s="597"/>
    </row>
    <row r="7" spans="1:17" ht="38.25" customHeight="1">
      <c r="A7" s="584"/>
      <c r="B7" s="80">
        <f>売掛等入金!B12</f>
        <v>2</v>
      </c>
      <c r="C7" s="292">
        <f>簡易収支計画!E45-簡易収支計画!E16</f>
        <v>0</v>
      </c>
      <c r="D7" s="293">
        <f>ROUND($C7*$I$3/100,0)</f>
        <v>0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47">
        <f>SUM(D7:O7)</f>
        <v>0</v>
      </c>
      <c r="Q7" s="247">
        <f>P7-C7</f>
        <v>0</v>
      </c>
    </row>
    <row r="8" spans="1:17" ht="38.25" customHeight="1">
      <c r="A8" s="584"/>
      <c r="B8" s="81">
        <f>売掛等入金!B16</f>
        <v>3</v>
      </c>
      <c r="C8" s="292">
        <f>簡易収支計画!F45-簡易収支計画!F16</f>
        <v>0</v>
      </c>
      <c r="D8" s="293">
        <f>ROUND($C8*$G$3/100,0)</f>
        <v>0</v>
      </c>
      <c r="E8" s="293">
        <f>ROUND($C8*$I$3/100,0)</f>
        <v>0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47">
        <f t="shared" ref="P8:P21" si="0">SUM(D8:O8)</f>
        <v>0</v>
      </c>
      <c r="Q8" s="247">
        <f t="shared" ref="Q8:Q20" si="1">P8-C8</f>
        <v>0</v>
      </c>
    </row>
    <row r="9" spans="1:17" ht="38.25" customHeight="1">
      <c r="A9" s="584"/>
      <c r="B9" s="79">
        <f>売掛等入金!B20</f>
        <v>4</v>
      </c>
      <c r="C9" s="292">
        <f>簡易収支計画!G45-簡易収支計画!G16</f>
        <v>0</v>
      </c>
      <c r="D9" s="293">
        <f>ROUND($C9*$E$3/100,0)</f>
        <v>0</v>
      </c>
      <c r="E9" s="293">
        <f>ROUND($C9*$G$3/100,0)</f>
        <v>0</v>
      </c>
      <c r="F9" s="293">
        <f>ROUND($C9*$I$3/100,0)</f>
        <v>0</v>
      </c>
      <c r="G9" s="293"/>
      <c r="H9" s="293"/>
      <c r="I9" s="293"/>
      <c r="J9" s="293"/>
      <c r="K9" s="293"/>
      <c r="L9" s="293"/>
      <c r="M9" s="293"/>
      <c r="N9" s="293"/>
      <c r="O9" s="293"/>
      <c r="P9" s="247">
        <f t="shared" si="0"/>
        <v>0</v>
      </c>
      <c r="Q9" s="247">
        <f t="shared" si="1"/>
        <v>0</v>
      </c>
    </row>
    <row r="10" spans="1:17" ht="38.25" customHeight="1">
      <c r="A10" s="584"/>
      <c r="B10" s="79">
        <f>売掛等入金!B24</f>
        <v>5</v>
      </c>
      <c r="C10" s="292">
        <f>簡易収支計画!H45-簡易収支計画!H16</f>
        <v>0</v>
      </c>
      <c r="D10" s="293"/>
      <c r="E10" s="293">
        <f>ROUND($C10*$E$3/100,0)</f>
        <v>0</v>
      </c>
      <c r="F10" s="293">
        <f>ROUND($C10*$G$3/100,0)</f>
        <v>0</v>
      </c>
      <c r="G10" s="293">
        <f>ROUND($C10*$I$3/100,0)</f>
        <v>0</v>
      </c>
      <c r="H10" s="293"/>
      <c r="I10" s="293"/>
      <c r="J10" s="293"/>
      <c r="K10" s="293"/>
      <c r="L10" s="293"/>
      <c r="M10" s="293"/>
      <c r="N10" s="293"/>
      <c r="O10" s="293"/>
      <c r="P10" s="247">
        <f t="shared" si="0"/>
        <v>0</v>
      </c>
      <c r="Q10" s="247">
        <f t="shared" si="1"/>
        <v>0</v>
      </c>
    </row>
    <row r="11" spans="1:17" ht="38.25" customHeight="1">
      <c r="A11" s="584"/>
      <c r="B11" s="79">
        <f>売掛等入金!B28</f>
        <v>6</v>
      </c>
      <c r="C11" s="292">
        <f>簡易収支計画!I45-簡易収支計画!I16</f>
        <v>0</v>
      </c>
      <c r="D11" s="293"/>
      <c r="E11" s="293"/>
      <c r="F11" s="293">
        <f>ROUND($C11*$E$3/100,0)</f>
        <v>0</v>
      </c>
      <c r="G11" s="293">
        <f>ROUND($C11*$G$3/100,0)</f>
        <v>0</v>
      </c>
      <c r="H11" s="293">
        <f>ROUND($C11*$I$3/100,0)</f>
        <v>0</v>
      </c>
      <c r="I11" s="293"/>
      <c r="J11" s="293"/>
      <c r="K11" s="293"/>
      <c r="L11" s="293"/>
      <c r="M11" s="293"/>
      <c r="N11" s="293"/>
      <c r="O11" s="293"/>
      <c r="P11" s="247">
        <f t="shared" si="0"/>
        <v>0</v>
      </c>
      <c r="Q11" s="247">
        <f t="shared" si="1"/>
        <v>0</v>
      </c>
    </row>
    <row r="12" spans="1:17" ht="38.25" customHeight="1">
      <c r="A12" s="584"/>
      <c r="B12" s="79">
        <f>売掛等入金!B32</f>
        <v>7</v>
      </c>
      <c r="C12" s="292">
        <f>簡易収支計画!J45-簡易収支計画!J16</f>
        <v>0</v>
      </c>
      <c r="D12" s="293"/>
      <c r="E12" s="293"/>
      <c r="F12" s="293"/>
      <c r="G12" s="293">
        <f>ROUND($C12*$E$3/100,0)</f>
        <v>0</v>
      </c>
      <c r="H12" s="293">
        <f>ROUND($C12*$G$3/100,0)</f>
        <v>0</v>
      </c>
      <c r="I12" s="293">
        <f>ROUND($C12*$I$3/100,0)</f>
        <v>0</v>
      </c>
      <c r="J12" s="293"/>
      <c r="K12" s="293"/>
      <c r="L12" s="293"/>
      <c r="M12" s="293"/>
      <c r="N12" s="293"/>
      <c r="O12" s="293"/>
      <c r="P12" s="247">
        <f t="shared" si="0"/>
        <v>0</v>
      </c>
      <c r="Q12" s="247">
        <f t="shared" si="1"/>
        <v>0</v>
      </c>
    </row>
    <row r="13" spans="1:17" ht="38.25" customHeight="1">
      <c r="A13" s="584"/>
      <c r="B13" s="79">
        <f>売掛等入金!B36</f>
        <v>8</v>
      </c>
      <c r="C13" s="292">
        <f>簡易収支計画!K45-簡易収支計画!K16</f>
        <v>0</v>
      </c>
      <c r="D13" s="293"/>
      <c r="E13" s="293"/>
      <c r="F13" s="293"/>
      <c r="G13" s="293"/>
      <c r="H13" s="293">
        <f>ROUND($C13*$E$3/100,0)</f>
        <v>0</v>
      </c>
      <c r="I13" s="293">
        <f>ROUND($C13*$G$3/100,0)</f>
        <v>0</v>
      </c>
      <c r="J13" s="293">
        <f>ROUND($C13*$I$3/100,0)</f>
        <v>0</v>
      </c>
      <c r="K13" s="293"/>
      <c r="L13" s="293"/>
      <c r="M13" s="293"/>
      <c r="N13" s="293"/>
      <c r="O13" s="293"/>
      <c r="P13" s="247">
        <f t="shared" si="0"/>
        <v>0</v>
      </c>
      <c r="Q13" s="247">
        <f t="shared" si="1"/>
        <v>0</v>
      </c>
    </row>
    <row r="14" spans="1:17" ht="38.25" customHeight="1">
      <c r="A14" s="584"/>
      <c r="B14" s="79">
        <f>売掛等入金!B40</f>
        <v>9</v>
      </c>
      <c r="C14" s="292">
        <f>簡易収支計画!L45-簡易収支計画!L16</f>
        <v>0</v>
      </c>
      <c r="D14" s="293"/>
      <c r="E14" s="293"/>
      <c r="F14" s="293"/>
      <c r="G14" s="293"/>
      <c r="H14" s="293"/>
      <c r="I14" s="293">
        <f>ROUND($C14*$E$3/100,0)</f>
        <v>0</v>
      </c>
      <c r="J14" s="293">
        <f>ROUND($C14*$G$3/100,0)</f>
        <v>0</v>
      </c>
      <c r="K14" s="293">
        <f>ROUND($C14*$I$3/100,0)</f>
        <v>0</v>
      </c>
      <c r="L14" s="293"/>
      <c r="M14" s="293"/>
      <c r="N14" s="293"/>
      <c r="O14" s="293"/>
      <c r="P14" s="247">
        <f t="shared" si="0"/>
        <v>0</v>
      </c>
      <c r="Q14" s="247">
        <f t="shared" si="1"/>
        <v>0</v>
      </c>
    </row>
    <row r="15" spans="1:17" ht="38.25" customHeight="1">
      <c r="A15" s="584"/>
      <c r="B15" s="79">
        <f>売掛等入金!B44</f>
        <v>10</v>
      </c>
      <c r="C15" s="292">
        <f>簡易収支計画!M45-簡易収支計画!M16</f>
        <v>0</v>
      </c>
      <c r="D15" s="293"/>
      <c r="E15" s="293"/>
      <c r="F15" s="293"/>
      <c r="G15" s="293"/>
      <c r="H15" s="293"/>
      <c r="I15" s="293"/>
      <c r="J15" s="293">
        <f>ROUND($C15*$E$3/100,0)</f>
        <v>0</v>
      </c>
      <c r="K15" s="293">
        <f>ROUND($C15*$G$3/100,0)</f>
        <v>0</v>
      </c>
      <c r="L15" s="293">
        <f>ROUND($C15*$I$3/100,0)</f>
        <v>0</v>
      </c>
      <c r="M15" s="293"/>
      <c r="N15" s="293"/>
      <c r="O15" s="293"/>
      <c r="P15" s="247">
        <f t="shared" si="0"/>
        <v>0</v>
      </c>
      <c r="Q15" s="247">
        <f t="shared" si="1"/>
        <v>0</v>
      </c>
    </row>
    <row r="16" spans="1:17" ht="38.25" customHeight="1">
      <c r="A16" s="584"/>
      <c r="B16" s="79">
        <f>売掛等入金!B48</f>
        <v>11</v>
      </c>
      <c r="C16" s="292">
        <f>簡易収支計画!N45-簡易収支計画!N16</f>
        <v>0</v>
      </c>
      <c r="D16" s="293"/>
      <c r="E16" s="293"/>
      <c r="F16" s="293"/>
      <c r="G16" s="293"/>
      <c r="H16" s="293"/>
      <c r="I16" s="293"/>
      <c r="J16" s="293"/>
      <c r="K16" s="293">
        <f>ROUND($C16*$E$3/100,0)</f>
        <v>0</v>
      </c>
      <c r="L16" s="293">
        <f>ROUND($C16*$G$3/100,0)</f>
        <v>0</v>
      </c>
      <c r="M16" s="293">
        <f>ROUND($C16*$I$3/100,0)</f>
        <v>0</v>
      </c>
      <c r="N16" s="293"/>
      <c r="O16" s="293"/>
      <c r="P16" s="247">
        <f t="shared" si="0"/>
        <v>0</v>
      </c>
      <c r="Q16" s="247">
        <f t="shared" si="1"/>
        <v>0</v>
      </c>
    </row>
    <row r="17" spans="1:17" ht="38.25" customHeight="1">
      <c r="A17" s="584"/>
      <c r="B17" s="79">
        <f>売掛等入金!B52</f>
        <v>12</v>
      </c>
      <c r="C17" s="292">
        <f>簡易収支計画!O45-簡易収支計画!O16</f>
        <v>0</v>
      </c>
      <c r="D17" s="293"/>
      <c r="E17" s="293"/>
      <c r="F17" s="293"/>
      <c r="G17" s="293"/>
      <c r="H17" s="293"/>
      <c r="I17" s="293"/>
      <c r="J17" s="293"/>
      <c r="K17" s="293"/>
      <c r="L17" s="293">
        <f>ROUND($C17*$E$3/100,0)</f>
        <v>0</v>
      </c>
      <c r="M17" s="293">
        <f>ROUND($C17*$G$3/100,0)</f>
        <v>0</v>
      </c>
      <c r="N17" s="293">
        <f>ROUND($C17*$I$3/100,0)</f>
        <v>0</v>
      </c>
      <c r="O17" s="293"/>
      <c r="P17" s="247">
        <f t="shared" si="0"/>
        <v>0</v>
      </c>
      <c r="Q17" s="247">
        <f t="shared" si="1"/>
        <v>0</v>
      </c>
    </row>
    <row r="18" spans="1:17" ht="38.25" customHeight="1">
      <c r="A18" s="584"/>
      <c r="B18" s="79">
        <f>売掛等入金!B56</f>
        <v>1</v>
      </c>
      <c r="C18" s="292">
        <f>簡易収支計画!P45-簡易収支計画!P16</f>
        <v>0</v>
      </c>
      <c r="D18" s="293"/>
      <c r="E18" s="293"/>
      <c r="F18" s="293"/>
      <c r="G18" s="293"/>
      <c r="H18" s="293"/>
      <c r="I18" s="293"/>
      <c r="J18" s="293"/>
      <c r="K18" s="293"/>
      <c r="L18" s="293"/>
      <c r="M18" s="293">
        <f>ROUND($C18*$E$3/100,0)</f>
        <v>0</v>
      </c>
      <c r="N18" s="293">
        <f>ROUND($C18*$G$3/100,0)</f>
        <v>0</v>
      </c>
      <c r="O18" s="293">
        <f>ROUND($C18*$I$3/100,0)</f>
        <v>0</v>
      </c>
      <c r="P18" s="247">
        <f t="shared" si="0"/>
        <v>0</v>
      </c>
      <c r="Q18" s="247">
        <f t="shared" si="1"/>
        <v>0</v>
      </c>
    </row>
    <row r="19" spans="1:17" ht="38.25" customHeight="1">
      <c r="A19" s="584"/>
      <c r="B19" s="79">
        <f>売掛等入金!B60</f>
        <v>2</v>
      </c>
      <c r="C19" s="292">
        <f>簡易収支計画!Q45-簡易収支計画!Q16</f>
        <v>0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>
        <f>ROUND($C19*$E$3/100,0)</f>
        <v>0</v>
      </c>
      <c r="O19" s="293">
        <f>ROUND($C19*$G$3/100,0)</f>
        <v>0</v>
      </c>
      <c r="P19" s="247">
        <f t="shared" si="0"/>
        <v>0</v>
      </c>
      <c r="Q19" s="247">
        <f t="shared" si="1"/>
        <v>0</v>
      </c>
    </row>
    <row r="20" spans="1:17" ht="38.25" customHeight="1">
      <c r="A20" s="584"/>
      <c r="B20" s="82">
        <f>売掛等入金!B64</f>
        <v>3</v>
      </c>
      <c r="C20" s="294">
        <f>簡易収支計画!R45-簡易収支計画!R16</f>
        <v>0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>
        <f>ROUND($C20*$E$3/100,0)</f>
        <v>0</v>
      </c>
      <c r="P20" s="247">
        <f t="shared" si="0"/>
        <v>0</v>
      </c>
      <c r="Q20" s="247">
        <f t="shared" si="1"/>
        <v>0</v>
      </c>
    </row>
    <row r="21" spans="1:17" ht="38.25" customHeight="1">
      <c r="A21" s="83"/>
      <c r="B21" s="84"/>
      <c r="C21" s="295"/>
      <c r="D21" s="296">
        <f>SUM(D7:D20)</f>
        <v>0</v>
      </c>
      <c r="E21" s="296">
        <f t="shared" ref="E21:O21" si="2">SUM(E7:E20)</f>
        <v>0</v>
      </c>
      <c r="F21" s="296">
        <f t="shared" si="2"/>
        <v>0</v>
      </c>
      <c r="G21" s="296">
        <f t="shared" si="2"/>
        <v>0</v>
      </c>
      <c r="H21" s="296">
        <f t="shared" si="2"/>
        <v>0</v>
      </c>
      <c r="I21" s="296">
        <f t="shared" si="2"/>
        <v>0</v>
      </c>
      <c r="J21" s="296">
        <f t="shared" si="2"/>
        <v>0</v>
      </c>
      <c r="K21" s="296">
        <f t="shared" si="2"/>
        <v>0</v>
      </c>
      <c r="L21" s="296">
        <f t="shared" si="2"/>
        <v>0</v>
      </c>
      <c r="M21" s="296">
        <f t="shared" si="2"/>
        <v>0</v>
      </c>
      <c r="N21" s="296">
        <f t="shared" si="2"/>
        <v>0</v>
      </c>
      <c r="O21" s="296">
        <f t="shared" si="2"/>
        <v>0</v>
      </c>
      <c r="P21" s="252">
        <f t="shared" si="0"/>
        <v>0</v>
      </c>
      <c r="Q21" s="247">
        <f>SUM(Q7:Q20)</f>
        <v>0</v>
      </c>
    </row>
    <row r="22" spans="1:17">
      <c r="A22" s="70"/>
      <c r="B22" s="71"/>
      <c r="C22" s="71"/>
      <c r="D22" s="85">
        <f>D6</f>
        <v>4</v>
      </c>
      <c r="E22" s="85">
        <f t="shared" ref="E22:O22" si="3">E6</f>
        <v>5</v>
      </c>
      <c r="F22" s="85">
        <f t="shared" si="3"/>
        <v>6</v>
      </c>
      <c r="G22" s="85">
        <f t="shared" si="3"/>
        <v>7</v>
      </c>
      <c r="H22" s="85">
        <f t="shared" si="3"/>
        <v>8</v>
      </c>
      <c r="I22" s="85">
        <f t="shared" si="3"/>
        <v>9</v>
      </c>
      <c r="J22" s="85">
        <f t="shared" si="3"/>
        <v>10</v>
      </c>
      <c r="K22" s="85">
        <f t="shared" si="3"/>
        <v>11</v>
      </c>
      <c r="L22" s="85">
        <f t="shared" si="3"/>
        <v>12</v>
      </c>
      <c r="M22" s="85">
        <f t="shared" si="3"/>
        <v>1</v>
      </c>
      <c r="N22" s="85">
        <f t="shared" si="3"/>
        <v>2</v>
      </c>
      <c r="O22" s="85">
        <f t="shared" si="3"/>
        <v>3</v>
      </c>
      <c r="P22" s="252">
        <f>SUM(P7:P20)</f>
        <v>0</v>
      </c>
      <c r="Q22" s="248" t="s">
        <v>207</v>
      </c>
    </row>
    <row r="23" spans="1:17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249"/>
      <c r="Q23" s="250">
        <f>SUM(C7:C20)</f>
        <v>0</v>
      </c>
    </row>
    <row r="24" spans="1:17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249"/>
      <c r="Q24" s="251">
        <f>SUM(Q23,Q21)</f>
        <v>0</v>
      </c>
    </row>
    <row r="25" spans="1:17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7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7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7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7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7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7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</sheetData>
  <sheetProtection sheet="1" objects="1" scenarios="1" selectLockedCells="1"/>
  <mergeCells count="10">
    <mergeCell ref="P6:Q6"/>
    <mergeCell ref="A7:A20"/>
    <mergeCell ref="E2:F2"/>
    <mergeCell ref="G2:H2"/>
    <mergeCell ref="I2:J2"/>
    <mergeCell ref="B4:C4"/>
    <mergeCell ref="D5:O5"/>
    <mergeCell ref="K2:O2"/>
    <mergeCell ref="M3:O3"/>
    <mergeCell ref="B3:C3"/>
  </mergeCells>
  <phoneticPr fontId="1"/>
  <conditionalFormatting sqref="M3:O3">
    <cfRule type="cellIs" dxfId="3" priority="1" operator="between">
      <formula>43586</formula>
      <formula>43830</formula>
    </cfRule>
  </conditionalFormatting>
  <printOptions horizontalCentered="1"/>
  <pageMargins left="0.59055118110236227" right="0.19685039370078741" top="0.35433070866141736" bottom="0.39370078740157483" header="0.31496062992125984" footer="0.31496062992125984"/>
  <pageSetup paperSize="8" scale="10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="70" zoomScaleNormal="70" workbookViewId="0">
      <pane xSplit="3" ySplit="6" topLeftCell="D7" activePane="bottomRight" state="frozen"/>
      <selection activeCell="G3" sqref="G3"/>
      <selection pane="topRight" activeCell="G3" sqref="G3"/>
      <selection pane="bottomLeft" activeCell="G3" sqref="G3"/>
      <selection pane="bottomRight" activeCell="E3" sqref="E3"/>
    </sheetView>
  </sheetViews>
  <sheetFormatPr defaultRowHeight="13.5"/>
  <cols>
    <col min="1" max="1" width="3.375" style="72" customWidth="1"/>
    <col min="2" max="2" width="16.125" style="72" customWidth="1"/>
    <col min="3" max="3" width="14.875" style="72" customWidth="1"/>
    <col min="4" max="15" width="13.125" style="72" customWidth="1"/>
    <col min="16" max="16384" width="9" style="72"/>
  </cols>
  <sheetData>
    <row r="1" spans="1:17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24.75" thickBot="1">
      <c r="A2" s="70"/>
      <c r="B2" s="73" t="s">
        <v>75</v>
      </c>
      <c r="C2" s="71"/>
      <c r="D2" s="71"/>
      <c r="E2" s="583" t="s">
        <v>119</v>
      </c>
      <c r="F2" s="583"/>
      <c r="G2" s="583" t="s">
        <v>121</v>
      </c>
      <c r="H2" s="583"/>
      <c r="I2" s="583" t="s">
        <v>122</v>
      </c>
      <c r="J2" s="583"/>
      <c r="K2" s="535" t="str">
        <f>IF(資金繰り表フォーム!$B$3="","",資金繰り表フォーム!$B$3)</f>
        <v>OO社</v>
      </c>
      <c r="L2" s="535"/>
      <c r="M2" s="535"/>
      <c r="N2" s="535"/>
      <c r="O2" s="535"/>
    </row>
    <row r="3" spans="1:17" ht="19.5" thickBot="1">
      <c r="A3" s="70"/>
      <c r="B3" s="622" t="s">
        <v>118</v>
      </c>
      <c r="C3" s="622"/>
      <c r="D3" s="71"/>
      <c r="E3" s="62">
        <v>100</v>
      </c>
      <c r="F3" s="74" t="s">
        <v>107</v>
      </c>
      <c r="G3" s="62">
        <v>0</v>
      </c>
      <c r="H3" s="74" t="s">
        <v>107</v>
      </c>
      <c r="I3" s="75">
        <f>100-SUM(E3)-SUM(G3)</f>
        <v>0</v>
      </c>
      <c r="J3" s="74" t="s">
        <v>107</v>
      </c>
      <c r="K3" s="71"/>
      <c r="L3" s="71"/>
      <c r="M3" s="620">
        <f>資金繰り表フォーム!I3</f>
        <v>43822</v>
      </c>
      <c r="N3" s="620"/>
      <c r="O3" s="620"/>
    </row>
    <row r="4" spans="1:17" ht="7.5" customHeight="1">
      <c r="A4" s="70"/>
      <c r="B4" s="582"/>
      <c r="C4" s="582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7">
      <c r="A5" s="70"/>
      <c r="B5" s="71"/>
      <c r="C5" s="71"/>
      <c r="D5" s="592" t="s">
        <v>55</v>
      </c>
      <c r="E5" s="592"/>
      <c r="F5" s="592"/>
      <c r="G5" s="592"/>
      <c r="H5" s="592"/>
      <c r="I5" s="592"/>
      <c r="J5" s="592"/>
      <c r="K5" s="592"/>
      <c r="L5" s="593"/>
      <c r="M5" s="593"/>
      <c r="N5" s="593"/>
      <c r="O5" s="593"/>
    </row>
    <row r="6" spans="1:17" ht="42.75" customHeight="1">
      <c r="A6" s="76"/>
      <c r="B6" s="77" t="s">
        <v>213</v>
      </c>
      <c r="C6" s="78" t="s">
        <v>120</v>
      </c>
      <c r="D6" s="79">
        <f>売掛等入金!F9</f>
        <v>4</v>
      </c>
      <c r="E6" s="79">
        <f>売掛等入金!G9</f>
        <v>5</v>
      </c>
      <c r="F6" s="79">
        <f>売掛等入金!H9</f>
        <v>6</v>
      </c>
      <c r="G6" s="79">
        <f>売掛等入金!I9</f>
        <v>7</v>
      </c>
      <c r="H6" s="79">
        <f>売掛等入金!J9</f>
        <v>8</v>
      </c>
      <c r="I6" s="79">
        <f>売掛等入金!K9</f>
        <v>9</v>
      </c>
      <c r="J6" s="79">
        <f>売掛等入金!L9</f>
        <v>10</v>
      </c>
      <c r="K6" s="79">
        <f>売掛等入金!M9</f>
        <v>11</v>
      </c>
      <c r="L6" s="79">
        <f>売掛等入金!N9</f>
        <v>12</v>
      </c>
      <c r="M6" s="79">
        <f>売掛等入金!O9</f>
        <v>1</v>
      </c>
      <c r="N6" s="79">
        <f>売掛等入金!P9</f>
        <v>2</v>
      </c>
      <c r="O6" s="79">
        <f>売掛等入金!Q9</f>
        <v>3</v>
      </c>
      <c r="P6" s="596" t="s">
        <v>208</v>
      </c>
      <c r="Q6" s="597"/>
    </row>
    <row r="7" spans="1:17" ht="38.25" customHeight="1">
      <c r="A7" s="584"/>
      <c r="B7" s="80">
        <f>売掛等入金!B12</f>
        <v>2</v>
      </c>
      <c r="C7" s="292">
        <f>簡易収支計画!E50</f>
        <v>0</v>
      </c>
      <c r="D7" s="293">
        <f>ROUND($C7*$I$3/100,0)</f>
        <v>0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47">
        <f>SUM(D7:O7)</f>
        <v>0</v>
      </c>
      <c r="Q7" s="247">
        <f>P7-C7</f>
        <v>0</v>
      </c>
    </row>
    <row r="8" spans="1:17" ht="38.25" customHeight="1">
      <c r="A8" s="584"/>
      <c r="B8" s="81">
        <f>売掛等入金!B16</f>
        <v>3</v>
      </c>
      <c r="C8" s="292">
        <f>簡易収支計画!F50</f>
        <v>0</v>
      </c>
      <c r="D8" s="293">
        <f>ROUND($C8*$G$3/100,0)</f>
        <v>0</v>
      </c>
      <c r="E8" s="293">
        <f>ROUND($C8*$I$3/100,0)</f>
        <v>0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47">
        <f t="shared" ref="P8:P21" si="0">SUM(D8:O8)</f>
        <v>0</v>
      </c>
      <c r="Q8" s="247">
        <f t="shared" ref="Q8:Q20" si="1">P8-C8</f>
        <v>0</v>
      </c>
    </row>
    <row r="9" spans="1:17" ht="38.25" customHeight="1">
      <c r="A9" s="584"/>
      <c r="B9" s="79">
        <f>売掛等入金!B20</f>
        <v>4</v>
      </c>
      <c r="C9" s="292">
        <f>簡易収支計画!G50</f>
        <v>0</v>
      </c>
      <c r="D9" s="293">
        <f>ROUND($C9*$E$3/100,0)</f>
        <v>0</v>
      </c>
      <c r="E9" s="293">
        <f>ROUND($C9*$G$3/100,0)</f>
        <v>0</v>
      </c>
      <c r="F9" s="293">
        <f>ROUND($C9*$I$3/100,0)</f>
        <v>0</v>
      </c>
      <c r="G9" s="293"/>
      <c r="H9" s="293"/>
      <c r="I9" s="293"/>
      <c r="J9" s="293"/>
      <c r="K9" s="293"/>
      <c r="L9" s="293"/>
      <c r="M9" s="293"/>
      <c r="N9" s="293"/>
      <c r="O9" s="293"/>
      <c r="P9" s="247">
        <f t="shared" si="0"/>
        <v>0</v>
      </c>
      <c r="Q9" s="247">
        <f t="shared" si="1"/>
        <v>0</v>
      </c>
    </row>
    <row r="10" spans="1:17" ht="38.25" customHeight="1">
      <c r="A10" s="584"/>
      <c r="B10" s="79">
        <f>売掛等入金!B24</f>
        <v>5</v>
      </c>
      <c r="C10" s="292">
        <f>簡易収支計画!H50</f>
        <v>0</v>
      </c>
      <c r="D10" s="293"/>
      <c r="E10" s="293">
        <f>ROUND($C10*$E$3/100,0)</f>
        <v>0</v>
      </c>
      <c r="F10" s="293">
        <f>ROUND($C10*$G$3/100,0)</f>
        <v>0</v>
      </c>
      <c r="G10" s="293">
        <f>ROUND($C10*$I$3/100,0)</f>
        <v>0</v>
      </c>
      <c r="H10" s="293"/>
      <c r="I10" s="293"/>
      <c r="J10" s="293"/>
      <c r="K10" s="293"/>
      <c r="L10" s="293"/>
      <c r="M10" s="293"/>
      <c r="N10" s="293"/>
      <c r="O10" s="293"/>
      <c r="P10" s="247">
        <f t="shared" si="0"/>
        <v>0</v>
      </c>
      <c r="Q10" s="247">
        <f t="shared" si="1"/>
        <v>0</v>
      </c>
    </row>
    <row r="11" spans="1:17" ht="38.25" customHeight="1">
      <c r="A11" s="584"/>
      <c r="B11" s="79">
        <f>売掛等入金!B28</f>
        <v>6</v>
      </c>
      <c r="C11" s="292">
        <f>簡易収支計画!I50</f>
        <v>0</v>
      </c>
      <c r="D11" s="293"/>
      <c r="E11" s="293"/>
      <c r="F11" s="293">
        <f>ROUND($C11*$E$3/100,0)</f>
        <v>0</v>
      </c>
      <c r="G11" s="293">
        <f>ROUND($C11*$G$3/100,0)</f>
        <v>0</v>
      </c>
      <c r="H11" s="293">
        <f>ROUND($C11*$I$3/100,0)</f>
        <v>0</v>
      </c>
      <c r="I11" s="293"/>
      <c r="J11" s="293"/>
      <c r="K11" s="293"/>
      <c r="L11" s="293"/>
      <c r="M11" s="293"/>
      <c r="N11" s="293"/>
      <c r="O11" s="293"/>
      <c r="P11" s="247">
        <f t="shared" si="0"/>
        <v>0</v>
      </c>
      <c r="Q11" s="247">
        <f t="shared" si="1"/>
        <v>0</v>
      </c>
    </row>
    <row r="12" spans="1:17" ht="38.25" customHeight="1">
      <c r="A12" s="584"/>
      <c r="B12" s="79">
        <f>売掛等入金!B32</f>
        <v>7</v>
      </c>
      <c r="C12" s="292">
        <f>簡易収支計画!J50</f>
        <v>0</v>
      </c>
      <c r="D12" s="293"/>
      <c r="E12" s="293"/>
      <c r="F12" s="293"/>
      <c r="G12" s="293">
        <f>ROUND($C12*$E$3/100,0)</f>
        <v>0</v>
      </c>
      <c r="H12" s="293">
        <f>ROUND($C12*$G$3/100,0)</f>
        <v>0</v>
      </c>
      <c r="I12" s="293">
        <f>ROUND($C12*$I$3/100,0)</f>
        <v>0</v>
      </c>
      <c r="J12" s="293"/>
      <c r="K12" s="293"/>
      <c r="L12" s="293"/>
      <c r="M12" s="293"/>
      <c r="N12" s="293"/>
      <c r="O12" s="293"/>
      <c r="P12" s="247">
        <f t="shared" si="0"/>
        <v>0</v>
      </c>
      <c r="Q12" s="247">
        <f t="shared" si="1"/>
        <v>0</v>
      </c>
    </row>
    <row r="13" spans="1:17" ht="38.25" customHeight="1">
      <c r="A13" s="584"/>
      <c r="B13" s="79">
        <f>売掛等入金!B36</f>
        <v>8</v>
      </c>
      <c r="C13" s="292">
        <f>簡易収支計画!K50</f>
        <v>0</v>
      </c>
      <c r="D13" s="293"/>
      <c r="E13" s="293"/>
      <c r="F13" s="293"/>
      <c r="G13" s="293"/>
      <c r="H13" s="293">
        <f>ROUND($C13*$E$3/100,0)</f>
        <v>0</v>
      </c>
      <c r="I13" s="293">
        <f>ROUND($C13*$G$3/100,0)</f>
        <v>0</v>
      </c>
      <c r="J13" s="293">
        <f>ROUND($C13*$I$3/100,0)</f>
        <v>0</v>
      </c>
      <c r="K13" s="293"/>
      <c r="L13" s="293"/>
      <c r="M13" s="293"/>
      <c r="N13" s="293"/>
      <c r="O13" s="293"/>
      <c r="P13" s="247">
        <f t="shared" si="0"/>
        <v>0</v>
      </c>
      <c r="Q13" s="247">
        <f t="shared" si="1"/>
        <v>0</v>
      </c>
    </row>
    <row r="14" spans="1:17" ht="38.25" customHeight="1">
      <c r="A14" s="584"/>
      <c r="B14" s="79">
        <f>売掛等入金!B40</f>
        <v>9</v>
      </c>
      <c r="C14" s="292">
        <f>簡易収支計画!L50</f>
        <v>0</v>
      </c>
      <c r="D14" s="293"/>
      <c r="E14" s="293"/>
      <c r="F14" s="293"/>
      <c r="G14" s="293"/>
      <c r="H14" s="293"/>
      <c r="I14" s="293">
        <f>ROUND($C14*$E$3/100,0)</f>
        <v>0</v>
      </c>
      <c r="J14" s="293">
        <f>ROUND($C14*$G$3/100,0)</f>
        <v>0</v>
      </c>
      <c r="K14" s="293">
        <f>ROUND($C14*$I$3/100,0)</f>
        <v>0</v>
      </c>
      <c r="L14" s="293"/>
      <c r="M14" s="293"/>
      <c r="N14" s="293"/>
      <c r="O14" s="293"/>
      <c r="P14" s="247">
        <f t="shared" si="0"/>
        <v>0</v>
      </c>
      <c r="Q14" s="247">
        <f t="shared" si="1"/>
        <v>0</v>
      </c>
    </row>
    <row r="15" spans="1:17" ht="38.25" customHeight="1">
      <c r="A15" s="584"/>
      <c r="B15" s="79">
        <f>売掛等入金!B44</f>
        <v>10</v>
      </c>
      <c r="C15" s="292">
        <f>簡易収支計画!M50</f>
        <v>0</v>
      </c>
      <c r="D15" s="293"/>
      <c r="E15" s="293"/>
      <c r="F15" s="293"/>
      <c r="G15" s="293"/>
      <c r="H15" s="293"/>
      <c r="I15" s="293"/>
      <c r="J15" s="293">
        <f>ROUND($C15*$E$3/100,0)</f>
        <v>0</v>
      </c>
      <c r="K15" s="293">
        <f>ROUND($C15*$G$3/100,0)</f>
        <v>0</v>
      </c>
      <c r="L15" s="293">
        <f>ROUND($C15*$I$3/100,0)</f>
        <v>0</v>
      </c>
      <c r="M15" s="293"/>
      <c r="N15" s="293"/>
      <c r="O15" s="293"/>
      <c r="P15" s="247">
        <f t="shared" si="0"/>
        <v>0</v>
      </c>
      <c r="Q15" s="247">
        <f t="shared" si="1"/>
        <v>0</v>
      </c>
    </row>
    <row r="16" spans="1:17" ht="38.25" customHeight="1">
      <c r="A16" s="584"/>
      <c r="B16" s="79">
        <f>売掛等入金!B48</f>
        <v>11</v>
      </c>
      <c r="C16" s="292">
        <f>簡易収支計画!N50</f>
        <v>0</v>
      </c>
      <c r="D16" s="293"/>
      <c r="E16" s="293"/>
      <c r="F16" s="293"/>
      <c r="G16" s="293"/>
      <c r="H16" s="293"/>
      <c r="I16" s="293"/>
      <c r="J16" s="293"/>
      <c r="K16" s="293">
        <f>ROUND($C16*$E$3/100,0)</f>
        <v>0</v>
      </c>
      <c r="L16" s="293">
        <f>ROUND($C16*$G$3/100,0)</f>
        <v>0</v>
      </c>
      <c r="M16" s="293">
        <f>ROUND($C16*$I$3/100,0)</f>
        <v>0</v>
      </c>
      <c r="N16" s="293"/>
      <c r="O16" s="293"/>
      <c r="P16" s="247">
        <f t="shared" si="0"/>
        <v>0</v>
      </c>
      <c r="Q16" s="247">
        <f t="shared" si="1"/>
        <v>0</v>
      </c>
    </row>
    <row r="17" spans="1:17" ht="38.25" customHeight="1">
      <c r="A17" s="584"/>
      <c r="B17" s="79">
        <f>売掛等入金!B52</f>
        <v>12</v>
      </c>
      <c r="C17" s="292">
        <f>簡易収支計画!O50</f>
        <v>0</v>
      </c>
      <c r="D17" s="293"/>
      <c r="E17" s="293"/>
      <c r="F17" s="293"/>
      <c r="G17" s="293"/>
      <c r="H17" s="293"/>
      <c r="I17" s="293"/>
      <c r="J17" s="293"/>
      <c r="K17" s="293"/>
      <c r="L17" s="293">
        <f>ROUND($C17*$E$3/100,0)</f>
        <v>0</v>
      </c>
      <c r="M17" s="293">
        <f>ROUND($C17*$G$3/100,0)</f>
        <v>0</v>
      </c>
      <c r="N17" s="293">
        <f>ROUND($C17*$I$3/100,0)</f>
        <v>0</v>
      </c>
      <c r="O17" s="293"/>
      <c r="P17" s="247">
        <f t="shared" si="0"/>
        <v>0</v>
      </c>
      <c r="Q17" s="247">
        <f t="shared" si="1"/>
        <v>0</v>
      </c>
    </row>
    <row r="18" spans="1:17" ht="38.25" customHeight="1">
      <c r="A18" s="584"/>
      <c r="B18" s="79">
        <f>売掛等入金!B56</f>
        <v>1</v>
      </c>
      <c r="C18" s="292">
        <f>簡易収支計画!P50</f>
        <v>0</v>
      </c>
      <c r="D18" s="293"/>
      <c r="E18" s="293"/>
      <c r="F18" s="293"/>
      <c r="G18" s="293"/>
      <c r="H18" s="293"/>
      <c r="I18" s="293"/>
      <c r="J18" s="293"/>
      <c r="K18" s="293"/>
      <c r="L18" s="293"/>
      <c r="M18" s="293">
        <f>ROUND($C18*$E$3/100,0)</f>
        <v>0</v>
      </c>
      <c r="N18" s="293">
        <f>ROUND($C18*$G$3/100,0)</f>
        <v>0</v>
      </c>
      <c r="O18" s="293">
        <f>ROUND($C18*$I$3/100,0)</f>
        <v>0</v>
      </c>
      <c r="P18" s="247">
        <f t="shared" si="0"/>
        <v>0</v>
      </c>
      <c r="Q18" s="247">
        <f t="shared" si="1"/>
        <v>0</v>
      </c>
    </row>
    <row r="19" spans="1:17" ht="38.25" customHeight="1">
      <c r="A19" s="584"/>
      <c r="B19" s="79">
        <f>売掛等入金!B60</f>
        <v>2</v>
      </c>
      <c r="C19" s="292">
        <f>簡易収支計画!Q50</f>
        <v>0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>
        <f>ROUND($C19*$E$3/100,0)</f>
        <v>0</v>
      </c>
      <c r="O19" s="293">
        <f>ROUND($C19*$G$3/100,0)</f>
        <v>0</v>
      </c>
      <c r="P19" s="247">
        <f t="shared" si="0"/>
        <v>0</v>
      </c>
      <c r="Q19" s="247">
        <f t="shared" si="1"/>
        <v>0</v>
      </c>
    </row>
    <row r="20" spans="1:17" ht="38.25" customHeight="1">
      <c r="A20" s="584"/>
      <c r="B20" s="82">
        <f>売掛等入金!B64</f>
        <v>3</v>
      </c>
      <c r="C20" s="294">
        <f>簡易収支計画!R50</f>
        <v>0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>
        <f>ROUND($C20*$E$3/100,0)</f>
        <v>0</v>
      </c>
      <c r="P20" s="247">
        <f t="shared" si="0"/>
        <v>0</v>
      </c>
      <c r="Q20" s="247">
        <f t="shared" si="1"/>
        <v>0</v>
      </c>
    </row>
    <row r="21" spans="1:17" ht="38.25" customHeight="1">
      <c r="A21" s="83"/>
      <c r="B21" s="84"/>
      <c r="C21" s="295"/>
      <c r="D21" s="296">
        <f>SUM(D7:D20)</f>
        <v>0</v>
      </c>
      <c r="E21" s="296">
        <f t="shared" ref="E21:O21" si="2">SUM(E7:E20)</f>
        <v>0</v>
      </c>
      <c r="F21" s="296">
        <f t="shared" si="2"/>
        <v>0</v>
      </c>
      <c r="G21" s="296">
        <f t="shared" si="2"/>
        <v>0</v>
      </c>
      <c r="H21" s="296">
        <f t="shared" si="2"/>
        <v>0</v>
      </c>
      <c r="I21" s="296">
        <f t="shared" si="2"/>
        <v>0</v>
      </c>
      <c r="J21" s="296">
        <f t="shared" si="2"/>
        <v>0</v>
      </c>
      <c r="K21" s="296">
        <f t="shared" si="2"/>
        <v>0</v>
      </c>
      <c r="L21" s="296">
        <f t="shared" si="2"/>
        <v>0</v>
      </c>
      <c r="M21" s="296">
        <f t="shared" si="2"/>
        <v>0</v>
      </c>
      <c r="N21" s="296">
        <f t="shared" si="2"/>
        <v>0</v>
      </c>
      <c r="O21" s="296">
        <f t="shared" si="2"/>
        <v>0</v>
      </c>
      <c r="P21" s="252">
        <f t="shared" si="0"/>
        <v>0</v>
      </c>
      <c r="Q21" s="257">
        <f>SUM(Q7:Q20)</f>
        <v>0</v>
      </c>
    </row>
    <row r="22" spans="1:17">
      <c r="A22" s="70"/>
      <c r="B22" s="71"/>
      <c r="C22" s="71"/>
      <c r="D22" s="85">
        <f>D6</f>
        <v>4</v>
      </c>
      <c r="E22" s="85">
        <f t="shared" ref="E22:O22" si="3">E6</f>
        <v>5</v>
      </c>
      <c r="F22" s="85">
        <f t="shared" si="3"/>
        <v>6</v>
      </c>
      <c r="G22" s="85">
        <f t="shared" si="3"/>
        <v>7</v>
      </c>
      <c r="H22" s="85">
        <f t="shared" si="3"/>
        <v>8</v>
      </c>
      <c r="I22" s="85">
        <f t="shared" si="3"/>
        <v>9</v>
      </c>
      <c r="J22" s="85">
        <f t="shared" si="3"/>
        <v>10</v>
      </c>
      <c r="K22" s="85">
        <f t="shared" si="3"/>
        <v>11</v>
      </c>
      <c r="L22" s="85">
        <f t="shared" si="3"/>
        <v>12</v>
      </c>
      <c r="M22" s="85">
        <f t="shared" si="3"/>
        <v>1</v>
      </c>
      <c r="N22" s="85">
        <f t="shared" si="3"/>
        <v>2</v>
      </c>
      <c r="O22" s="85">
        <f t="shared" si="3"/>
        <v>3</v>
      </c>
      <c r="P22" s="252">
        <f>SUM(P7:P20)</f>
        <v>0</v>
      </c>
      <c r="Q22" s="248" t="s">
        <v>207</v>
      </c>
    </row>
    <row r="23" spans="1:17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249"/>
      <c r="Q23" s="250">
        <f>SUM(C7:C20)</f>
        <v>0</v>
      </c>
    </row>
    <row r="24" spans="1:17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249"/>
      <c r="Q24" s="251">
        <f>SUM(Q23,Q21)</f>
        <v>0</v>
      </c>
    </row>
    <row r="25" spans="1:17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7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7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7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7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7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7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</sheetData>
  <sheetProtection sheet="1" objects="1" scenarios="1" selectLockedCells="1"/>
  <mergeCells count="10">
    <mergeCell ref="E2:F2"/>
    <mergeCell ref="G2:H2"/>
    <mergeCell ref="I2:J2"/>
    <mergeCell ref="K2:O2"/>
    <mergeCell ref="M3:O3"/>
    <mergeCell ref="P6:Q6"/>
    <mergeCell ref="B4:C4"/>
    <mergeCell ref="D5:O5"/>
    <mergeCell ref="A7:A20"/>
    <mergeCell ref="B3:C3"/>
  </mergeCells>
  <phoneticPr fontId="1"/>
  <conditionalFormatting sqref="M3:O3">
    <cfRule type="cellIs" dxfId="2" priority="1" operator="between">
      <formula>43586</formula>
      <formula>43830</formula>
    </cfRule>
  </conditionalFormatting>
  <printOptions horizontalCentered="1"/>
  <pageMargins left="0.59055118110236227" right="0.19685039370078741" top="0.35433070866141736" bottom="0.39370078740157483" header="0.31496062992125984" footer="0.31496062992125984"/>
  <pageSetup paperSize="8" scale="10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9"/>
  <sheetViews>
    <sheetView showGridLines="0" zoomScale="80" zoomScaleNormal="80" workbookViewId="0">
      <pane xSplit="5" ySplit="11" topLeftCell="F12" activePane="bottomRight" state="frozen"/>
      <selection activeCell="G3" sqref="G3"/>
      <selection pane="topRight" activeCell="G3" sqref="G3"/>
      <selection pane="bottomLeft" activeCell="G3" sqref="G3"/>
      <selection pane="bottomRight" activeCell="F12" sqref="F12"/>
    </sheetView>
  </sheetViews>
  <sheetFormatPr defaultRowHeight="13.5"/>
  <cols>
    <col min="1" max="1" width="5.625" customWidth="1"/>
    <col min="4" max="19" width="12.125" customWidth="1"/>
  </cols>
  <sheetData>
    <row r="1" spans="2:19" ht="1.5" customHeight="1"/>
    <row r="2" spans="2:19" ht="18.75">
      <c r="B2" s="10" t="s">
        <v>131</v>
      </c>
      <c r="C2" s="35"/>
      <c r="D2" s="35"/>
      <c r="E2" s="35"/>
      <c r="F2" t="s">
        <v>76</v>
      </c>
      <c r="G2" s="35"/>
      <c r="H2" s="35"/>
      <c r="I2" s="35"/>
      <c r="J2" s="623">
        <f>資金繰り表フォーム!I3</f>
        <v>43822</v>
      </c>
      <c r="K2" s="623"/>
      <c r="L2" s="623"/>
      <c r="M2" s="535" t="str">
        <f>IF(資金繰り表フォーム!$B$3="","",資金繰り表フォーム!$B$3)</f>
        <v>OO社</v>
      </c>
      <c r="N2" s="535"/>
      <c r="O2" s="535"/>
      <c r="P2" s="535"/>
      <c r="Q2" s="535"/>
      <c r="R2" s="103" t="s">
        <v>1</v>
      </c>
    </row>
    <row r="3" spans="2:19" ht="2.2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9">
      <c r="B4" s="639" t="s">
        <v>36</v>
      </c>
      <c r="C4" s="640"/>
      <c r="D4" s="645" t="s">
        <v>37</v>
      </c>
      <c r="E4" s="645"/>
      <c r="F4" s="633">
        <f>簡易収支計画!$G$34</f>
        <v>4</v>
      </c>
      <c r="G4" s="633">
        <f>簡易収支計画!$H$34</f>
        <v>5</v>
      </c>
      <c r="H4" s="633">
        <f>簡易収支計画!$I$34</f>
        <v>6</v>
      </c>
      <c r="I4" s="633">
        <f>簡易収支計画!$J$34</f>
        <v>7</v>
      </c>
      <c r="J4" s="633">
        <f>簡易収支計画!$K$34</f>
        <v>8</v>
      </c>
      <c r="K4" s="633">
        <f>簡易収支計画!$L$34</f>
        <v>9</v>
      </c>
      <c r="L4" s="633">
        <f>簡易収支計画!$M$34</f>
        <v>10</v>
      </c>
      <c r="M4" s="633">
        <f>簡易収支計画!$N$34</f>
        <v>11</v>
      </c>
      <c r="N4" s="633">
        <f>簡易収支計画!$O$34</f>
        <v>12</v>
      </c>
      <c r="O4" s="633">
        <f>簡易収支計画!$P$34</f>
        <v>1</v>
      </c>
      <c r="P4" s="633">
        <f>簡易収支計画!$Q$34</f>
        <v>2</v>
      </c>
      <c r="Q4" s="636">
        <f>簡易収支計画!$R$34</f>
        <v>3</v>
      </c>
      <c r="R4" s="11" t="s">
        <v>128</v>
      </c>
    </row>
    <row r="5" spans="2:19">
      <c r="B5" s="641"/>
      <c r="C5" s="642"/>
      <c r="D5" s="646"/>
      <c r="E5" s="646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7"/>
      <c r="R5" s="98" t="s">
        <v>127</v>
      </c>
    </row>
    <row r="6" spans="2:19">
      <c r="B6" s="641"/>
      <c r="C6" s="642"/>
      <c r="D6" s="646"/>
      <c r="E6" s="646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7"/>
      <c r="R6" s="12" t="s">
        <v>38</v>
      </c>
    </row>
    <row r="7" spans="2:19" ht="14.25" thickBot="1">
      <c r="B7" s="643"/>
      <c r="C7" s="644"/>
      <c r="D7" s="647"/>
      <c r="E7" s="647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8"/>
      <c r="R7" s="13" t="s">
        <v>39</v>
      </c>
      <c r="S7" s="244" t="s">
        <v>206</v>
      </c>
    </row>
    <row r="8" spans="2:19">
      <c r="B8" s="660" t="s">
        <v>43</v>
      </c>
      <c r="C8" s="661"/>
      <c r="D8" s="662"/>
      <c r="E8" s="142" t="s">
        <v>129</v>
      </c>
      <c r="F8" s="135">
        <f t="shared" ref="F8:Q8" si="0">F132+F108+F80+F32+F156+F56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106">
        <f t="shared" si="0"/>
        <v>0</v>
      </c>
      <c r="R8" s="105">
        <f>SUM(F8:Q8)</f>
        <v>0</v>
      </c>
      <c r="S8" s="241">
        <f>SUM(R32,R56,R80,R108,R132,R156)</f>
        <v>0</v>
      </c>
    </row>
    <row r="9" spans="2:19">
      <c r="B9" s="663"/>
      <c r="C9" s="664"/>
      <c r="D9" s="665"/>
      <c r="E9" s="143" t="s">
        <v>40</v>
      </c>
      <c r="F9" s="136">
        <f t="shared" ref="F9:Q9" si="1">F133+F109+F81+F33+F157+F57</f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107">
        <f t="shared" si="1"/>
        <v>0</v>
      </c>
      <c r="R9" s="105">
        <f t="shared" ref="R9:R10" si="2">SUM(F9:Q9)</f>
        <v>0</v>
      </c>
      <c r="S9" s="240">
        <f>SUM(R33,R57,R81,R109,R133,R157)</f>
        <v>0</v>
      </c>
    </row>
    <row r="10" spans="2:19">
      <c r="B10" s="663"/>
      <c r="C10" s="664"/>
      <c r="D10" s="665"/>
      <c r="E10" s="144" t="s">
        <v>41</v>
      </c>
      <c r="F10" s="136">
        <f t="shared" ref="F10:Q10" si="3">F134+F110+F82+F34+F158+F58</f>
        <v>0</v>
      </c>
      <c r="G10" s="22">
        <f>G134+G110+G82+G34+G158+G58</f>
        <v>0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107">
        <f t="shared" si="3"/>
        <v>0</v>
      </c>
      <c r="R10" s="23">
        <f t="shared" si="2"/>
        <v>0</v>
      </c>
      <c r="S10" s="240">
        <f>SUM(R34,R58,R82,R110,R134,R158)</f>
        <v>0</v>
      </c>
    </row>
    <row r="11" spans="2:19" ht="14.25" thickBot="1">
      <c r="B11" s="666"/>
      <c r="C11" s="667"/>
      <c r="D11" s="668"/>
      <c r="E11" s="145" t="s">
        <v>42</v>
      </c>
      <c r="F11" s="137">
        <f t="shared" ref="F11:Q11" si="4">F135+F111+F83+F35+F159+F59</f>
        <v>0</v>
      </c>
      <c r="G11" s="24">
        <f t="shared" si="4"/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108">
        <f t="shared" si="4"/>
        <v>0</v>
      </c>
      <c r="R11" s="25">
        <f t="shared" ref="R11" si="5">Q11</f>
        <v>0</v>
      </c>
      <c r="S11" s="240">
        <f>SUM(R35,R59,R83,R111,R135,R159)</f>
        <v>0</v>
      </c>
    </row>
    <row r="12" spans="2:19">
      <c r="B12" s="654" t="s">
        <v>292</v>
      </c>
      <c r="C12" s="655"/>
      <c r="D12" s="648" t="s">
        <v>170</v>
      </c>
      <c r="E12" s="220" t="s">
        <v>126</v>
      </c>
      <c r="F12" s="126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8">
        <f>SUM(F12:Q12)</f>
        <v>0</v>
      </c>
      <c r="S12" s="239"/>
    </row>
    <row r="13" spans="2:19">
      <c r="B13" s="656"/>
      <c r="C13" s="657"/>
      <c r="D13" s="649"/>
      <c r="E13" s="221" t="s">
        <v>40</v>
      </c>
      <c r="F13" s="127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14">
        <f>SUM(F13:Q13)</f>
        <v>0</v>
      </c>
      <c r="S13" s="239"/>
    </row>
    <row r="14" spans="2:19" ht="14.25" thickBot="1">
      <c r="B14" s="656"/>
      <c r="C14" s="657"/>
      <c r="D14" s="649"/>
      <c r="E14" s="222" t="s">
        <v>41</v>
      </c>
      <c r="F14" s="128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15">
        <f>SUM(F14:Q14)</f>
        <v>0</v>
      </c>
      <c r="S14" s="239"/>
    </row>
    <row r="15" spans="2:19" ht="14.25" thickBot="1">
      <c r="B15" s="658"/>
      <c r="C15" s="659"/>
      <c r="D15" s="650"/>
      <c r="E15" s="223" t="s">
        <v>42</v>
      </c>
      <c r="F15" s="129"/>
      <c r="G15" s="99">
        <f>SUM(G12)+SUM(F15)-SUM(G13)</f>
        <v>0</v>
      </c>
      <c r="H15" s="100">
        <f>SUM(H12)+SUM(G15)-SUM(H13)</f>
        <v>0</v>
      </c>
      <c r="I15" s="100">
        <f t="shared" ref="I15:Q15" si="6">SUM(I12)+SUM(H15)-SUM(I13)</f>
        <v>0</v>
      </c>
      <c r="J15" s="100">
        <f t="shared" si="6"/>
        <v>0</v>
      </c>
      <c r="K15" s="100">
        <f t="shared" si="6"/>
        <v>0</v>
      </c>
      <c r="L15" s="100">
        <f t="shared" si="6"/>
        <v>0</v>
      </c>
      <c r="M15" s="100">
        <f t="shared" si="6"/>
        <v>0</v>
      </c>
      <c r="N15" s="100">
        <f t="shared" si="6"/>
        <v>0</v>
      </c>
      <c r="O15" s="100">
        <f t="shared" si="6"/>
        <v>0</v>
      </c>
      <c r="P15" s="100">
        <f t="shared" si="6"/>
        <v>0</v>
      </c>
      <c r="Q15" s="100">
        <f t="shared" si="6"/>
        <v>0</v>
      </c>
      <c r="R15" s="17">
        <f>Q15</f>
        <v>0</v>
      </c>
      <c r="S15" s="239"/>
    </row>
    <row r="16" spans="2:19">
      <c r="B16" s="639" t="str">
        <f>IF($B$12="","",$B$12)</f>
        <v>AAA銀行</v>
      </c>
      <c r="C16" s="651"/>
      <c r="D16" s="648" t="s">
        <v>171</v>
      </c>
      <c r="E16" s="220" t="s">
        <v>126</v>
      </c>
      <c r="F16" s="126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8">
        <f>SUM(F16:Q16)</f>
        <v>0</v>
      </c>
      <c r="S16" s="239"/>
    </row>
    <row r="17" spans="2:19">
      <c r="B17" s="641"/>
      <c r="C17" s="652"/>
      <c r="D17" s="649"/>
      <c r="E17" s="221" t="s">
        <v>40</v>
      </c>
      <c r="F17" s="127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4">
        <f t="shared" ref="R17:R18" si="7">SUM(F17:Q17)</f>
        <v>0</v>
      </c>
      <c r="S17" s="239"/>
    </row>
    <row r="18" spans="2:19" ht="14.25" thickBot="1">
      <c r="B18" s="641"/>
      <c r="C18" s="652"/>
      <c r="D18" s="649"/>
      <c r="E18" s="222" t="s">
        <v>41</v>
      </c>
      <c r="F18" s="128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15">
        <f t="shared" si="7"/>
        <v>0</v>
      </c>
      <c r="S18" s="239"/>
    </row>
    <row r="19" spans="2:19" ht="14.25" thickBot="1">
      <c r="B19" s="643"/>
      <c r="C19" s="653"/>
      <c r="D19" s="650"/>
      <c r="E19" s="223" t="s">
        <v>42</v>
      </c>
      <c r="F19" s="129"/>
      <c r="G19" s="99">
        <f>SUM(G16)+SUM(F19)-SUM(G17)</f>
        <v>0</v>
      </c>
      <c r="H19" s="100">
        <f>SUM(H16)+SUM(G19)-SUM(H17)</f>
        <v>0</v>
      </c>
      <c r="I19" s="100">
        <f t="shared" ref="I19:Q19" si="8">SUM(I16)+SUM(H19)-SUM(I17)</f>
        <v>0</v>
      </c>
      <c r="J19" s="100">
        <f t="shared" si="8"/>
        <v>0</v>
      </c>
      <c r="K19" s="100">
        <f t="shared" si="8"/>
        <v>0</v>
      </c>
      <c r="L19" s="100">
        <f t="shared" si="8"/>
        <v>0</v>
      </c>
      <c r="M19" s="100">
        <f t="shared" si="8"/>
        <v>0</v>
      </c>
      <c r="N19" s="100">
        <f t="shared" si="8"/>
        <v>0</v>
      </c>
      <c r="O19" s="100">
        <f t="shared" si="8"/>
        <v>0</v>
      </c>
      <c r="P19" s="100">
        <f t="shared" si="8"/>
        <v>0</v>
      </c>
      <c r="Q19" s="101">
        <f t="shared" si="8"/>
        <v>0</v>
      </c>
      <c r="R19" s="17">
        <f t="shared" ref="R19" si="9">Q19</f>
        <v>0</v>
      </c>
      <c r="S19" s="239"/>
    </row>
    <row r="20" spans="2:19">
      <c r="B20" s="639" t="str">
        <f t="shared" ref="B20" si="10">IF($B$12="","",$B$12)</f>
        <v>AAA銀行</v>
      </c>
      <c r="C20" s="651"/>
      <c r="D20" s="648" t="s">
        <v>172</v>
      </c>
      <c r="E20" s="220" t="s">
        <v>126</v>
      </c>
      <c r="F20" s="126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18">
        <f>SUM(F20:Q20)</f>
        <v>0</v>
      </c>
      <c r="S20" s="239"/>
    </row>
    <row r="21" spans="2:19">
      <c r="B21" s="641"/>
      <c r="C21" s="652"/>
      <c r="D21" s="649"/>
      <c r="E21" s="221" t="s">
        <v>40</v>
      </c>
      <c r="F21" s="127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4">
        <f t="shared" ref="R21:R34" si="11">SUM(F21:Q21)</f>
        <v>0</v>
      </c>
      <c r="S21" s="239"/>
    </row>
    <row r="22" spans="2:19" ht="14.25" thickBot="1">
      <c r="B22" s="641"/>
      <c r="C22" s="652"/>
      <c r="D22" s="649"/>
      <c r="E22" s="222" t="s">
        <v>41</v>
      </c>
      <c r="F22" s="128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5">
        <f t="shared" si="11"/>
        <v>0</v>
      </c>
      <c r="S22" s="239"/>
    </row>
    <row r="23" spans="2:19" ht="14.25" thickBot="1">
      <c r="B23" s="643"/>
      <c r="C23" s="653"/>
      <c r="D23" s="650"/>
      <c r="E23" s="223" t="s">
        <v>42</v>
      </c>
      <c r="F23" s="129"/>
      <c r="G23" s="99">
        <f>SUM(G20)+SUM(F23)-SUM(G21)</f>
        <v>0</v>
      </c>
      <c r="H23" s="100">
        <f>SUM(H20)+SUM(G23)-SUM(H21)</f>
        <v>0</v>
      </c>
      <c r="I23" s="100">
        <f t="shared" ref="I23:Q23" si="12">SUM(I20)+SUM(H23)-SUM(I21)</f>
        <v>0</v>
      </c>
      <c r="J23" s="100">
        <f t="shared" si="12"/>
        <v>0</v>
      </c>
      <c r="K23" s="100">
        <f t="shared" si="12"/>
        <v>0</v>
      </c>
      <c r="L23" s="100">
        <f t="shared" si="12"/>
        <v>0</v>
      </c>
      <c r="M23" s="100">
        <f t="shared" si="12"/>
        <v>0</v>
      </c>
      <c r="N23" s="100">
        <f t="shared" si="12"/>
        <v>0</v>
      </c>
      <c r="O23" s="100">
        <f t="shared" si="12"/>
        <v>0</v>
      </c>
      <c r="P23" s="100">
        <f t="shared" si="12"/>
        <v>0</v>
      </c>
      <c r="Q23" s="100">
        <f t="shared" si="12"/>
        <v>0</v>
      </c>
      <c r="R23" s="17">
        <f t="shared" ref="R23" si="13">Q23</f>
        <v>0</v>
      </c>
      <c r="S23" s="239"/>
    </row>
    <row r="24" spans="2:19">
      <c r="B24" s="639" t="str">
        <f t="shared" ref="B24" si="14">IF($B$12="","",$B$12)</f>
        <v>AAA銀行</v>
      </c>
      <c r="C24" s="651"/>
      <c r="D24" s="648" t="s">
        <v>173</v>
      </c>
      <c r="E24" s="220" t="s">
        <v>126</v>
      </c>
      <c r="F24" s="126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8">
        <f>SUM(F24:Q24)</f>
        <v>0</v>
      </c>
      <c r="S24" s="239"/>
    </row>
    <row r="25" spans="2:19">
      <c r="B25" s="641"/>
      <c r="C25" s="652"/>
      <c r="D25" s="649"/>
      <c r="E25" s="221" t="s">
        <v>40</v>
      </c>
      <c r="F25" s="127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4">
        <f t="shared" ref="R25:R26" si="15">SUM(F25:Q25)</f>
        <v>0</v>
      </c>
      <c r="S25" s="239"/>
    </row>
    <row r="26" spans="2:19" ht="14.25" thickBot="1">
      <c r="B26" s="641"/>
      <c r="C26" s="652"/>
      <c r="D26" s="649"/>
      <c r="E26" s="222" t="s">
        <v>41</v>
      </c>
      <c r="F26" s="128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5">
        <f t="shared" si="15"/>
        <v>0</v>
      </c>
      <c r="S26" s="239"/>
    </row>
    <row r="27" spans="2:19" ht="14.25" thickBot="1">
      <c r="B27" s="643"/>
      <c r="C27" s="653"/>
      <c r="D27" s="650"/>
      <c r="E27" s="223" t="s">
        <v>42</v>
      </c>
      <c r="F27" s="129"/>
      <c r="G27" s="99">
        <f>SUM(G24)+SUM(F27)-SUM(G25)</f>
        <v>0</v>
      </c>
      <c r="H27" s="100">
        <f>SUM(H24)+SUM(G27)-SUM(H25)</f>
        <v>0</v>
      </c>
      <c r="I27" s="100">
        <f t="shared" ref="I27:Q27" si="16">SUM(I24)+SUM(H27)-SUM(I25)</f>
        <v>0</v>
      </c>
      <c r="J27" s="100">
        <f t="shared" si="16"/>
        <v>0</v>
      </c>
      <c r="K27" s="100">
        <f t="shared" si="16"/>
        <v>0</v>
      </c>
      <c r="L27" s="100">
        <f t="shared" si="16"/>
        <v>0</v>
      </c>
      <c r="M27" s="100">
        <f t="shared" si="16"/>
        <v>0</v>
      </c>
      <c r="N27" s="100">
        <f t="shared" si="16"/>
        <v>0</v>
      </c>
      <c r="O27" s="100">
        <f t="shared" si="16"/>
        <v>0</v>
      </c>
      <c r="P27" s="100">
        <f t="shared" si="16"/>
        <v>0</v>
      </c>
      <c r="Q27" s="100">
        <f t="shared" si="16"/>
        <v>0</v>
      </c>
      <c r="R27" s="17">
        <f t="shared" ref="R27" si="17">Q27</f>
        <v>0</v>
      </c>
      <c r="S27" s="239"/>
    </row>
    <row r="28" spans="2:19">
      <c r="B28" s="639" t="str">
        <f>IF($B$12="","",$B$12)</f>
        <v>AAA銀行</v>
      </c>
      <c r="C28" s="651"/>
      <c r="D28" s="648" t="s">
        <v>174</v>
      </c>
      <c r="E28" s="220" t="s">
        <v>126</v>
      </c>
      <c r="F28" s="126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>
        <f>SUM(F28:Q28)</f>
        <v>0</v>
      </c>
      <c r="S28" s="239"/>
    </row>
    <row r="29" spans="2:19">
      <c r="B29" s="641"/>
      <c r="C29" s="652"/>
      <c r="D29" s="649"/>
      <c r="E29" s="221" t="s">
        <v>40</v>
      </c>
      <c r="F29" s="127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4">
        <f t="shared" ref="R29:R30" si="18">SUM(F29:Q29)</f>
        <v>0</v>
      </c>
      <c r="S29" s="239"/>
    </row>
    <row r="30" spans="2:19" ht="14.25" thickBot="1">
      <c r="B30" s="641"/>
      <c r="C30" s="652"/>
      <c r="D30" s="649"/>
      <c r="E30" s="222" t="s">
        <v>41</v>
      </c>
      <c r="F30" s="128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5">
        <f t="shared" si="18"/>
        <v>0</v>
      </c>
      <c r="S30" s="239"/>
    </row>
    <row r="31" spans="2:19" ht="14.25" thickBot="1">
      <c r="B31" s="643"/>
      <c r="C31" s="653"/>
      <c r="D31" s="650"/>
      <c r="E31" s="223" t="s">
        <v>42</v>
      </c>
      <c r="F31" s="129"/>
      <c r="G31" s="99">
        <f>SUM(G28)+SUM(F31)-SUM(G29)</f>
        <v>0</v>
      </c>
      <c r="H31" s="100">
        <f>SUM(H28)+SUM(G31)-SUM(H29)</f>
        <v>0</v>
      </c>
      <c r="I31" s="100">
        <f t="shared" ref="I31:Q31" si="19">SUM(I28)+SUM(H31)-SUM(I29)</f>
        <v>0</v>
      </c>
      <c r="J31" s="100">
        <f t="shared" si="19"/>
        <v>0</v>
      </c>
      <c r="K31" s="100">
        <f t="shared" si="19"/>
        <v>0</v>
      </c>
      <c r="L31" s="100">
        <f t="shared" si="19"/>
        <v>0</v>
      </c>
      <c r="M31" s="100">
        <f t="shared" si="19"/>
        <v>0</v>
      </c>
      <c r="N31" s="100">
        <f t="shared" si="19"/>
        <v>0</v>
      </c>
      <c r="O31" s="100">
        <f t="shared" si="19"/>
        <v>0</v>
      </c>
      <c r="P31" s="100">
        <f t="shared" si="19"/>
        <v>0</v>
      </c>
      <c r="Q31" s="100">
        <f t="shared" si="19"/>
        <v>0</v>
      </c>
      <c r="R31" s="17">
        <f t="shared" ref="R31" si="20">Q31</f>
        <v>0</v>
      </c>
      <c r="S31" s="244"/>
    </row>
    <row r="32" spans="2:19">
      <c r="B32" s="627" t="str">
        <f>IF($B$12="","",$B$12)&amp;"　計"</f>
        <v>AAA銀行　計</v>
      </c>
      <c r="C32" s="628"/>
      <c r="D32" s="624" t="s">
        <v>202</v>
      </c>
      <c r="E32" s="138" t="s">
        <v>129</v>
      </c>
      <c r="F32" s="130">
        <f>F12+F16+F20+F24+F28</f>
        <v>0</v>
      </c>
      <c r="G32" s="102">
        <f t="shared" ref="G32:Q32" si="21">G12+G16+G20+G24+G28</f>
        <v>0</v>
      </c>
      <c r="H32" s="102">
        <f t="shared" si="21"/>
        <v>0</v>
      </c>
      <c r="I32" s="102">
        <f t="shared" si="21"/>
        <v>0</v>
      </c>
      <c r="J32" s="102">
        <f t="shared" si="21"/>
        <v>0</v>
      </c>
      <c r="K32" s="102">
        <f t="shared" si="21"/>
        <v>0</v>
      </c>
      <c r="L32" s="102">
        <f t="shared" si="21"/>
        <v>0</v>
      </c>
      <c r="M32" s="102">
        <f t="shared" si="21"/>
        <v>0</v>
      </c>
      <c r="N32" s="102">
        <f t="shared" si="21"/>
        <v>0</v>
      </c>
      <c r="O32" s="102">
        <f t="shared" si="21"/>
        <v>0</v>
      </c>
      <c r="P32" s="102">
        <f t="shared" si="21"/>
        <v>0</v>
      </c>
      <c r="Q32" s="102">
        <f t="shared" si="21"/>
        <v>0</v>
      </c>
      <c r="R32" s="18">
        <f>SUM(F32:Q32)</f>
        <v>0</v>
      </c>
      <c r="S32" s="240">
        <f>SUM(R12,R16,R20,R24,R28)</f>
        <v>0</v>
      </c>
    </row>
    <row r="33" spans="2:19">
      <c r="B33" s="629"/>
      <c r="C33" s="630"/>
      <c r="D33" s="625"/>
      <c r="E33" s="139" t="s">
        <v>40</v>
      </c>
      <c r="F33" s="130">
        <f>F13+F17+F21+F25+F29</f>
        <v>0</v>
      </c>
      <c r="G33" s="102">
        <f t="shared" ref="G33:Q33" si="22">G13+G17+G21+G25+G29</f>
        <v>0</v>
      </c>
      <c r="H33" s="102">
        <f t="shared" si="22"/>
        <v>0</v>
      </c>
      <c r="I33" s="102">
        <f t="shared" si="22"/>
        <v>0</v>
      </c>
      <c r="J33" s="102">
        <f t="shared" si="22"/>
        <v>0</v>
      </c>
      <c r="K33" s="102">
        <f t="shared" si="22"/>
        <v>0</v>
      </c>
      <c r="L33" s="102">
        <f t="shared" si="22"/>
        <v>0</v>
      </c>
      <c r="M33" s="102">
        <f t="shared" si="22"/>
        <v>0</v>
      </c>
      <c r="N33" s="102">
        <f t="shared" si="22"/>
        <v>0</v>
      </c>
      <c r="O33" s="102">
        <f t="shared" si="22"/>
        <v>0</v>
      </c>
      <c r="P33" s="102">
        <f t="shared" si="22"/>
        <v>0</v>
      </c>
      <c r="Q33" s="102">
        <f t="shared" si="22"/>
        <v>0</v>
      </c>
      <c r="R33" s="14">
        <f t="shared" si="11"/>
        <v>0</v>
      </c>
      <c r="S33" s="240">
        <f t="shared" ref="S33:S35" si="23">SUM(R13,R17,R21,R25,R29)</f>
        <v>0</v>
      </c>
    </row>
    <row r="34" spans="2:19">
      <c r="B34" s="629"/>
      <c r="C34" s="630"/>
      <c r="D34" s="625"/>
      <c r="E34" s="140" t="s">
        <v>41</v>
      </c>
      <c r="F34" s="131">
        <f>F14+F18+F22+F26+F30</f>
        <v>0</v>
      </c>
      <c r="G34" s="19">
        <f>G14+G18+G22+G26+G30</f>
        <v>0</v>
      </c>
      <c r="H34" s="19">
        <f t="shared" ref="H34:Q34" si="24">H14+H18+H22+H26+H30</f>
        <v>0</v>
      </c>
      <c r="I34" s="19">
        <f t="shared" si="24"/>
        <v>0</v>
      </c>
      <c r="J34" s="19">
        <f t="shared" si="24"/>
        <v>0</v>
      </c>
      <c r="K34" s="19">
        <f t="shared" si="24"/>
        <v>0</v>
      </c>
      <c r="L34" s="19">
        <f t="shared" si="24"/>
        <v>0</v>
      </c>
      <c r="M34" s="19">
        <f t="shared" si="24"/>
        <v>0</v>
      </c>
      <c r="N34" s="19">
        <f t="shared" si="24"/>
        <v>0</v>
      </c>
      <c r="O34" s="19">
        <f t="shared" si="24"/>
        <v>0</v>
      </c>
      <c r="P34" s="19">
        <f t="shared" si="24"/>
        <v>0</v>
      </c>
      <c r="Q34" s="19">
        <f t="shared" si="24"/>
        <v>0</v>
      </c>
      <c r="R34" s="15">
        <f t="shared" si="11"/>
        <v>0</v>
      </c>
      <c r="S34" s="240">
        <f t="shared" si="23"/>
        <v>0</v>
      </c>
    </row>
    <row r="35" spans="2:19" ht="14.25" thickBot="1">
      <c r="B35" s="631"/>
      <c r="C35" s="632"/>
      <c r="D35" s="626"/>
      <c r="E35" s="141" t="s">
        <v>42</v>
      </c>
      <c r="F35" s="132">
        <f>F15+F19+F23+F27+F31</f>
        <v>0</v>
      </c>
      <c r="G35" s="20">
        <f t="shared" ref="G35:Q35" si="25">G15+G19+G23+G27+G31</f>
        <v>0</v>
      </c>
      <c r="H35" s="20">
        <f t="shared" si="25"/>
        <v>0</v>
      </c>
      <c r="I35" s="20">
        <f t="shared" si="25"/>
        <v>0</v>
      </c>
      <c r="J35" s="20">
        <f t="shared" si="25"/>
        <v>0</v>
      </c>
      <c r="K35" s="20">
        <f t="shared" si="25"/>
        <v>0</v>
      </c>
      <c r="L35" s="20">
        <f t="shared" si="25"/>
        <v>0</v>
      </c>
      <c r="M35" s="20">
        <f t="shared" si="25"/>
        <v>0</v>
      </c>
      <c r="N35" s="20">
        <f t="shared" si="25"/>
        <v>0</v>
      </c>
      <c r="O35" s="20">
        <f t="shared" si="25"/>
        <v>0</v>
      </c>
      <c r="P35" s="20">
        <f t="shared" si="25"/>
        <v>0</v>
      </c>
      <c r="Q35" s="20">
        <f t="shared" si="25"/>
        <v>0</v>
      </c>
      <c r="R35" s="17">
        <f t="shared" ref="R35" si="26">Q35</f>
        <v>0</v>
      </c>
      <c r="S35" s="240">
        <f t="shared" si="23"/>
        <v>0</v>
      </c>
    </row>
    <row r="36" spans="2:19">
      <c r="B36" s="654" t="s">
        <v>293</v>
      </c>
      <c r="C36" s="655"/>
      <c r="D36" s="648" t="s">
        <v>175</v>
      </c>
      <c r="E36" s="220" t="s">
        <v>126</v>
      </c>
      <c r="F36" s="123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  <c r="R36" s="18">
        <f>SUM(F36:Q36)</f>
        <v>0</v>
      </c>
      <c r="S36" s="239"/>
    </row>
    <row r="37" spans="2:19">
      <c r="B37" s="656"/>
      <c r="C37" s="657"/>
      <c r="D37" s="649"/>
      <c r="E37" s="221" t="s">
        <v>40</v>
      </c>
      <c r="F37" s="133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4">
        <f t="shared" ref="R37:R153" si="27">SUM(F37:Q37)</f>
        <v>0</v>
      </c>
      <c r="S37" s="239"/>
    </row>
    <row r="38" spans="2:19" ht="14.25" thickBot="1">
      <c r="B38" s="656"/>
      <c r="C38" s="657"/>
      <c r="D38" s="649"/>
      <c r="E38" s="222" t="s">
        <v>41</v>
      </c>
      <c r="F38" s="125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5">
        <f t="shared" si="27"/>
        <v>0</v>
      </c>
      <c r="S38" s="239"/>
    </row>
    <row r="39" spans="2:19" ht="14.25" thickBot="1">
      <c r="B39" s="658"/>
      <c r="C39" s="659"/>
      <c r="D39" s="650"/>
      <c r="E39" s="223" t="s">
        <v>42</v>
      </c>
      <c r="F39" s="134"/>
      <c r="G39" s="96">
        <f>SUM(G36)+SUM(F39)-SUM(G37)</f>
        <v>0</v>
      </c>
      <c r="H39" s="97">
        <f>SUM(H36)+SUM(G39)-SUM(H37)</f>
        <v>0</v>
      </c>
      <c r="I39" s="97">
        <f t="shared" ref="I39:Q39" si="28">SUM(I36)+SUM(H39)-SUM(I37)</f>
        <v>0</v>
      </c>
      <c r="J39" s="97">
        <f t="shared" si="28"/>
        <v>0</v>
      </c>
      <c r="K39" s="97">
        <f t="shared" si="28"/>
        <v>0</v>
      </c>
      <c r="L39" s="97">
        <f t="shared" si="28"/>
        <v>0</v>
      </c>
      <c r="M39" s="97">
        <f t="shared" si="28"/>
        <v>0</v>
      </c>
      <c r="N39" s="97">
        <f t="shared" si="28"/>
        <v>0</v>
      </c>
      <c r="O39" s="97">
        <f t="shared" si="28"/>
        <v>0</v>
      </c>
      <c r="P39" s="97">
        <f t="shared" si="28"/>
        <v>0</v>
      </c>
      <c r="Q39" s="97">
        <f t="shared" si="28"/>
        <v>0</v>
      </c>
      <c r="R39" s="17">
        <f t="shared" ref="R39" si="29">Q39</f>
        <v>0</v>
      </c>
      <c r="S39" s="239"/>
    </row>
    <row r="40" spans="2:19">
      <c r="B40" s="639" t="str">
        <f>IF($B$36="","",$B$36)</f>
        <v>BBB銀行</v>
      </c>
      <c r="C40" s="651"/>
      <c r="D40" s="648" t="s">
        <v>176</v>
      </c>
      <c r="E40" s="220" t="s">
        <v>126</v>
      </c>
      <c r="F40" s="123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8">
        <f>SUM(F40:Q40)</f>
        <v>0</v>
      </c>
      <c r="S40" s="239"/>
    </row>
    <row r="41" spans="2:19">
      <c r="B41" s="641"/>
      <c r="C41" s="652"/>
      <c r="D41" s="649"/>
      <c r="E41" s="221" t="s">
        <v>40</v>
      </c>
      <c r="F41" s="124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5">
        <f t="shared" si="27"/>
        <v>0</v>
      </c>
      <c r="S41" s="239"/>
    </row>
    <row r="42" spans="2:19" ht="14.25" thickBot="1">
      <c r="B42" s="641"/>
      <c r="C42" s="652"/>
      <c r="D42" s="649"/>
      <c r="E42" s="222" t="s">
        <v>41</v>
      </c>
      <c r="F42" s="125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15">
        <f t="shared" si="27"/>
        <v>0</v>
      </c>
      <c r="S42" s="239"/>
    </row>
    <row r="43" spans="2:19" ht="14.25" thickBot="1">
      <c r="B43" s="643"/>
      <c r="C43" s="653"/>
      <c r="D43" s="650"/>
      <c r="E43" s="223" t="s">
        <v>42</v>
      </c>
      <c r="F43" s="134"/>
      <c r="G43" s="96">
        <f>SUM(G40)+SUM(F43)-SUM(G41)</f>
        <v>0</v>
      </c>
      <c r="H43" s="97">
        <f>SUM(H40)+SUM(G43)-SUM(H41)</f>
        <v>0</v>
      </c>
      <c r="I43" s="97">
        <f t="shared" ref="I43:Q43" si="30">SUM(I40)+SUM(H43)-SUM(I41)</f>
        <v>0</v>
      </c>
      <c r="J43" s="97">
        <f t="shared" si="30"/>
        <v>0</v>
      </c>
      <c r="K43" s="97">
        <f t="shared" si="30"/>
        <v>0</v>
      </c>
      <c r="L43" s="97">
        <f t="shared" si="30"/>
        <v>0</v>
      </c>
      <c r="M43" s="97">
        <f t="shared" si="30"/>
        <v>0</v>
      </c>
      <c r="N43" s="97">
        <f t="shared" si="30"/>
        <v>0</v>
      </c>
      <c r="O43" s="97">
        <f t="shared" si="30"/>
        <v>0</v>
      </c>
      <c r="P43" s="97">
        <f t="shared" si="30"/>
        <v>0</v>
      </c>
      <c r="Q43" s="97">
        <f t="shared" si="30"/>
        <v>0</v>
      </c>
      <c r="R43" s="17">
        <f t="shared" ref="R43:R55" si="31">Q43</f>
        <v>0</v>
      </c>
      <c r="S43" s="239"/>
    </row>
    <row r="44" spans="2:19">
      <c r="B44" s="639" t="str">
        <f>IF($B$36="","",$B$36)</f>
        <v>BBB銀行</v>
      </c>
      <c r="C44" s="651"/>
      <c r="D44" s="648" t="s">
        <v>177</v>
      </c>
      <c r="E44" s="220" t="s">
        <v>126</v>
      </c>
      <c r="F44" s="123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8">
        <f>SUM(F44:Q44)</f>
        <v>0</v>
      </c>
      <c r="S44" s="239"/>
    </row>
    <row r="45" spans="2:19">
      <c r="B45" s="641"/>
      <c r="C45" s="652"/>
      <c r="D45" s="649"/>
      <c r="E45" s="221" t="s">
        <v>40</v>
      </c>
      <c r="F45" s="124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15">
        <f t="shared" si="27"/>
        <v>0</v>
      </c>
      <c r="S45" s="239"/>
    </row>
    <row r="46" spans="2:19" ht="14.25" thickBot="1">
      <c r="B46" s="641"/>
      <c r="C46" s="652"/>
      <c r="D46" s="649"/>
      <c r="E46" s="222" t="s">
        <v>41</v>
      </c>
      <c r="F46" s="125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5">
        <f t="shared" si="27"/>
        <v>0</v>
      </c>
      <c r="S46" s="239"/>
    </row>
    <row r="47" spans="2:19" ht="14.25" thickBot="1">
      <c r="B47" s="643"/>
      <c r="C47" s="653"/>
      <c r="D47" s="650"/>
      <c r="E47" s="223" t="s">
        <v>42</v>
      </c>
      <c r="F47" s="134"/>
      <c r="G47" s="96">
        <f>SUM(G44)+SUM(F47)-SUM(G45)</f>
        <v>0</v>
      </c>
      <c r="H47" s="97">
        <f>SUM(H44)+SUM(G47)-SUM(H45)</f>
        <v>0</v>
      </c>
      <c r="I47" s="97">
        <f t="shared" ref="I47:Q47" si="32">SUM(I44)+SUM(H47)-SUM(I45)</f>
        <v>0</v>
      </c>
      <c r="J47" s="97">
        <f t="shared" si="32"/>
        <v>0</v>
      </c>
      <c r="K47" s="97">
        <f t="shared" si="32"/>
        <v>0</v>
      </c>
      <c r="L47" s="97">
        <f t="shared" si="32"/>
        <v>0</v>
      </c>
      <c r="M47" s="97">
        <f t="shared" si="32"/>
        <v>0</v>
      </c>
      <c r="N47" s="97">
        <f t="shared" si="32"/>
        <v>0</v>
      </c>
      <c r="O47" s="97">
        <f t="shared" si="32"/>
        <v>0</v>
      </c>
      <c r="P47" s="97">
        <f t="shared" si="32"/>
        <v>0</v>
      </c>
      <c r="Q47" s="97">
        <f t="shared" si="32"/>
        <v>0</v>
      </c>
      <c r="R47" s="17">
        <f t="shared" si="31"/>
        <v>0</v>
      </c>
      <c r="S47" s="239"/>
    </row>
    <row r="48" spans="2:19">
      <c r="B48" s="639" t="str">
        <f>IF($B$36="","",$B$36)</f>
        <v>BBB銀行</v>
      </c>
      <c r="C48" s="651"/>
      <c r="D48" s="648" t="s">
        <v>178</v>
      </c>
      <c r="E48" s="220" t="s">
        <v>126</v>
      </c>
      <c r="F48" s="123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18">
        <f>SUM(F48:Q48)</f>
        <v>0</v>
      </c>
      <c r="S48" s="239"/>
    </row>
    <row r="49" spans="2:19">
      <c r="B49" s="641"/>
      <c r="C49" s="652"/>
      <c r="D49" s="649"/>
      <c r="E49" s="221" t="s">
        <v>40</v>
      </c>
      <c r="F49" s="124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  <c r="R49" s="15">
        <f t="shared" si="27"/>
        <v>0</v>
      </c>
      <c r="S49" s="239"/>
    </row>
    <row r="50" spans="2:19" ht="14.25" thickBot="1">
      <c r="B50" s="641"/>
      <c r="C50" s="652"/>
      <c r="D50" s="649"/>
      <c r="E50" s="222" t="s">
        <v>41</v>
      </c>
      <c r="F50" s="125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15">
        <f t="shared" si="27"/>
        <v>0</v>
      </c>
      <c r="S50" s="239"/>
    </row>
    <row r="51" spans="2:19" ht="14.25" thickBot="1">
      <c r="B51" s="643"/>
      <c r="C51" s="653"/>
      <c r="D51" s="650"/>
      <c r="E51" s="223" t="s">
        <v>42</v>
      </c>
      <c r="F51" s="134"/>
      <c r="G51" s="96">
        <f>SUM(G48)+SUM(F51)-SUM(G49)</f>
        <v>0</v>
      </c>
      <c r="H51" s="97">
        <f>SUM(H48)+SUM(G51)-SUM(H49)</f>
        <v>0</v>
      </c>
      <c r="I51" s="97">
        <f t="shared" ref="I51:Q51" si="33">SUM(I48)+SUM(H51)-SUM(I49)</f>
        <v>0</v>
      </c>
      <c r="J51" s="97">
        <f t="shared" si="33"/>
        <v>0</v>
      </c>
      <c r="K51" s="97">
        <f t="shared" si="33"/>
        <v>0</v>
      </c>
      <c r="L51" s="97">
        <f t="shared" si="33"/>
        <v>0</v>
      </c>
      <c r="M51" s="97">
        <f t="shared" si="33"/>
        <v>0</v>
      </c>
      <c r="N51" s="97">
        <f t="shared" si="33"/>
        <v>0</v>
      </c>
      <c r="O51" s="97">
        <f t="shared" si="33"/>
        <v>0</v>
      </c>
      <c r="P51" s="97">
        <f t="shared" si="33"/>
        <v>0</v>
      </c>
      <c r="Q51" s="97">
        <f t="shared" si="33"/>
        <v>0</v>
      </c>
      <c r="R51" s="17">
        <f t="shared" si="31"/>
        <v>0</v>
      </c>
      <c r="S51" s="239"/>
    </row>
    <row r="52" spans="2:19">
      <c r="B52" s="639" t="str">
        <f>IF($B$36="","",$B$36)</f>
        <v>BBB銀行</v>
      </c>
      <c r="C52" s="651"/>
      <c r="D52" s="648" t="s">
        <v>179</v>
      </c>
      <c r="E52" s="220" t="s">
        <v>126</v>
      </c>
      <c r="F52" s="123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6"/>
      <c r="R52" s="18">
        <f>SUM(F52:Q52)</f>
        <v>0</v>
      </c>
      <c r="S52" s="239"/>
    </row>
    <row r="53" spans="2:19">
      <c r="B53" s="641"/>
      <c r="C53" s="652"/>
      <c r="D53" s="649"/>
      <c r="E53" s="221" t="s">
        <v>40</v>
      </c>
      <c r="F53" s="124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8"/>
      <c r="R53" s="15">
        <f t="shared" si="27"/>
        <v>0</v>
      </c>
      <c r="S53" s="239"/>
    </row>
    <row r="54" spans="2:19" ht="14.25" thickBot="1">
      <c r="B54" s="641"/>
      <c r="C54" s="652"/>
      <c r="D54" s="649"/>
      <c r="E54" s="222" t="s">
        <v>41</v>
      </c>
      <c r="F54" s="125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  <c r="R54" s="15">
        <f t="shared" si="27"/>
        <v>0</v>
      </c>
      <c r="S54" s="239"/>
    </row>
    <row r="55" spans="2:19" ht="14.25" thickBot="1">
      <c r="B55" s="643"/>
      <c r="C55" s="653"/>
      <c r="D55" s="650"/>
      <c r="E55" s="223" t="s">
        <v>42</v>
      </c>
      <c r="F55" s="134"/>
      <c r="G55" s="96">
        <f>SUM(G52)+SUM(F55)-SUM(G53)</f>
        <v>0</v>
      </c>
      <c r="H55" s="97">
        <f>SUM(H52)+SUM(G55)-SUM(H53)</f>
        <v>0</v>
      </c>
      <c r="I55" s="97">
        <f t="shared" ref="I55:Q55" si="34">SUM(I52)+SUM(H55)-SUM(I53)</f>
        <v>0</v>
      </c>
      <c r="J55" s="97">
        <f t="shared" si="34"/>
        <v>0</v>
      </c>
      <c r="K55" s="97">
        <f t="shared" si="34"/>
        <v>0</v>
      </c>
      <c r="L55" s="97">
        <f t="shared" si="34"/>
        <v>0</v>
      </c>
      <c r="M55" s="97">
        <f t="shared" si="34"/>
        <v>0</v>
      </c>
      <c r="N55" s="97">
        <f t="shared" si="34"/>
        <v>0</v>
      </c>
      <c r="O55" s="97">
        <f t="shared" si="34"/>
        <v>0</v>
      </c>
      <c r="P55" s="97">
        <f t="shared" si="34"/>
        <v>0</v>
      </c>
      <c r="Q55" s="97">
        <f t="shared" si="34"/>
        <v>0</v>
      </c>
      <c r="R55" s="17">
        <f t="shared" si="31"/>
        <v>0</v>
      </c>
      <c r="S55" s="244"/>
    </row>
    <row r="56" spans="2:19">
      <c r="B56" s="627" t="str">
        <f>IF($B$36="","",$B$36)&amp;"　計"</f>
        <v>BBB銀行　計</v>
      </c>
      <c r="C56" s="628"/>
      <c r="D56" s="624" t="s">
        <v>202</v>
      </c>
      <c r="E56" s="138" t="s">
        <v>129</v>
      </c>
      <c r="F56" s="130">
        <f>F36+F40+F44+F48+F52</f>
        <v>0</v>
      </c>
      <c r="G56" s="102">
        <f t="shared" ref="G56:Q56" si="35">G36+G40+G44+G48+G52</f>
        <v>0</v>
      </c>
      <c r="H56" s="102">
        <f t="shared" si="35"/>
        <v>0</v>
      </c>
      <c r="I56" s="102">
        <f t="shared" si="35"/>
        <v>0</v>
      </c>
      <c r="J56" s="102">
        <f t="shared" si="35"/>
        <v>0</v>
      </c>
      <c r="K56" s="102">
        <f t="shared" si="35"/>
        <v>0</v>
      </c>
      <c r="L56" s="102">
        <f t="shared" si="35"/>
        <v>0</v>
      </c>
      <c r="M56" s="102">
        <f t="shared" si="35"/>
        <v>0</v>
      </c>
      <c r="N56" s="102">
        <f t="shared" si="35"/>
        <v>0</v>
      </c>
      <c r="O56" s="102">
        <f t="shared" si="35"/>
        <v>0</v>
      </c>
      <c r="P56" s="102">
        <f t="shared" si="35"/>
        <v>0</v>
      </c>
      <c r="Q56" s="102">
        <f t="shared" si="35"/>
        <v>0</v>
      </c>
      <c r="R56" s="18">
        <f>SUM(F56:Q56)</f>
        <v>0</v>
      </c>
      <c r="S56" s="240">
        <f>SUM(R36,R40,R44,R48,R52)</f>
        <v>0</v>
      </c>
    </row>
    <row r="57" spans="2:19">
      <c r="B57" s="629"/>
      <c r="C57" s="630"/>
      <c r="D57" s="625"/>
      <c r="E57" s="139" t="s">
        <v>40</v>
      </c>
      <c r="F57" s="130">
        <f>F37+F41+F45+F49+F53</f>
        <v>0</v>
      </c>
      <c r="G57" s="102">
        <f t="shared" ref="G57:Q57" si="36">G37+G41+G45+G49+G53</f>
        <v>0</v>
      </c>
      <c r="H57" s="102">
        <f t="shared" si="36"/>
        <v>0</v>
      </c>
      <c r="I57" s="102">
        <f t="shared" si="36"/>
        <v>0</v>
      </c>
      <c r="J57" s="102">
        <f t="shared" si="36"/>
        <v>0</v>
      </c>
      <c r="K57" s="102">
        <f t="shared" si="36"/>
        <v>0</v>
      </c>
      <c r="L57" s="102">
        <f t="shared" si="36"/>
        <v>0</v>
      </c>
      <c r="M57" s="102">
        <f t="shared" si="36"/>
        <v>0</v>
      </c>
      <c r="N57" s="102">
        <f t="shared" si="36"/>
        <v>0</v>
      </c>
      <c r="O57" s="102">
        <f t="shared" si="36"/>
        <v>0</v>
      </c>
      <c r="P57" s="102">
        <f t="shared" si="36"/>
        <v>0</v>
      </c>
      <c r="Q57" s="102">
        <f t="shared" si="36"/>
        <v>0</v>
      </c>
      <c r="R57" s="14">
        <f>SUM(F57:Q57)</f>
        <v>0</v>
      </c>
      <c r="S57" s="240">
        <f t="shared" ref="S57:S59" si="37">SUM(R37,R41,R45,R49,R53)</f>
        <v>0</v>
      </c>
    </row>
    <row r="58" spans="2:19">
      <c r="B58" s="629"/>
      <c r="C58" s="630"/>
      <c r="D58" s="625"/>
      <c r="E58" s="140" t="s">
        <v>41</v>
      </c>
      <c r="F58" s="131">
        <f>F38+F42+F46+F50+F54</f>
        <v>0</v>
      </c>
      <c r="G58" s="19">
        <f t="shared" ref="G58:Q58" si="38">G38+G42+G46+G50+G54</f>
        <v>0</v>
      </c>
      <c r="H58" s="19">
        <f t="shared" si="38"/>
        <v>0</v>
      </c>
      <c r="I58" s="19">
        <f t="shared" si="38"/>
        <v>0</v>
      </c>
      <c r="J58" s="19">
        <f t="shared" si="38"/>
        <v>0</v>
      </c>
      <c r="K58" s="19">
        <f t="shared" si="38"/>
        <v>0</v>
      </c>
      <c r="L58" s="19">
        <f t="shared" si="38"/>
        <v>0</v>
      </c>
      <c r="M58" s="19">
        <f t="shared" si="38"/>
        <v>0</v>
      </c>
      <c r="N58" s="19">
        <f t="shared" si="38"/>
        <v>0</v>
      </c>
      <c r="O58" s="19">
        <f t="shared" si="38"/>
        <v>0</v>
      </c>
      <c r="P58" s="19">
        <f t="shared" si="38"/>
        <v>0</v>
      </c>
      <c r="Q58" s="19">
        <f t="shared" si="38"/>
        <v>0</v>
      </c>
      <c r="R58" s="15">
        <f t="shared" ref="R58" si="39">SUM(F58:Q58)</f>
        <v>0</v>
      </c>
      <c r="S58" s="240">
        <f t="shared" si="37"/>
        <v>0</v>
      </c>
    </row>
    <row r="59" spans="2:19" ht="14.25" thickBot="1">
      <c r="B59" s="631"/>
      <c r="C59" s="632"/>
      <c r="D59" s="626"/>
      <c r="E59" s="141" t="s">
        <v>42</v>
      </c>
      <c r="F59" s="132">
        <f>F39+F43+F47+F51+F55</f>
        <v>0</v>
      </c>
      <c r="G59" s="20">
        <f t="shared" ref="G59:Q59" si="40">G39+G43+G47+G51+G55</f>
        <v>0</v>
      </c>
      <c r="H59" s="20">
        <f t="shared" si="40"/>
        <v>0</v>
      </c>
      <c r="I59" s="20">
        <f t="shared" si="40"/>
        <v>0</v>
      </c>
      <c r="J59" s="20">
        <f t="shared" si="40"/>
        <v>0</v>
      </c>
      <c r="K59" s="20">
        <f t="shared" si="40"/>
        <v>0</v>
      </c>
      <c r="L59" s="20">
        <f t="shared" si="40"/>
        <v>0</v>
      </c>
      <c r="M59" s="20">
        <f t="shared" si="40"/>
        <v>0</v>
      </c>
      <c r="N59" s="20">
        <f t="shared" si="40"/>
        <v>0</v>
      </c>
      <c r="O59" s="20">
        <f t="shared" si="40"/>
        <v>0</v>
      </c>
      <c r="P59" s="20">
        <f t="shared" si="40"/>
        <v>0</v>
      </c>
      <c r="Q59" s="20">
        <f t="shared" si="40"/>
        <v>0</v>
      </c>
      <c r="R59" s="17">
        <f t="shared" ref="R59" si="41">Q59</f>
        <v>0</v>
      </c>
      <c r="S59" s="240">
        <f t="shared" si="37"/>
        <v>0</v>
      </c>
    </row>
    <row r="60" spans="2:19">
      <c r="B60" s="654" t="s">
        <v>100</v>
      </c>
      <c r="C60" s="655"/>
      <c r="D60" s="648" t="s">
        <v>180</v>
      </c>
      <c r="E60" s="220" t="s">
        <v>126</v>
      </c>
      <c r="F60" s="123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6"/>
      <c r="R60" s="18">
        <f>SUM(F60:Q60)</f>
        <v>0</v>
      </c>
      <c r="S60" s="239"/>
    </row>
    <row r="61" spans="2:19">
      <c r="B61" s="656"/>
      <c r="C61" s="657"/>
      <c r="D61" s="649"/>
      <c r="E61" s="224" t="s">
        <v>40</v>
      </c>
      <c r="F61" s="124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8"/>
      <c r="R61" s="15">
        <f t="shared" si="27"/>
        <v>0</v>
      </c>
      <c r="S61" s="239"/>
    </row>
    <row r="62" spans="2:19" ht="14.25" thickBot="1">
      <c r="B62" s="656"/>
      <c r="C62" s="657"/>
      <c r="D62" s="649"/>
      <c r="E62" s="225" t="s">
        <v>41</v>
      </c>
      <c r="F62" s="125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20"/>
      <c r="R62" s="15">
        <f t="shared" si="27"/>
        <v>0</v>
      </c>
      <c r="S62" s="239"/>
    </row>
    <row r="63" spans="2:19" ht="14.25" thickBot="1">
      <c r="B63" s="658"/>
      <c r="C63" s="659"/>
      <c r="D63" s="650"/>
      <c r="E63" s="222" t="s">
        <v>42</v>
      </c>
      <c r="F63" s="134"/>
      <c r="G63" s="96">
        <f>SUM(G60)+SUM(F63)-SUM(G61)</f>
        <v>0</v>
      </c>
      <c r="H63" s="97">
        <f>SUM(H60)+SUM(G63)-SUM(H61)</f>
        <v>0</v>
      </c>
      <c r="I63" s="97">
        <f t="shared" ref="I63:Q63" si="42">SUM(I60)+SUM(H63)-SUM(I61)</f>
        <v>0</v>
      </c>
      <c r="J63" s="97">
        <f t="shared" si="42"/>
        <v>0</v>
      </c>
      <c r="K63" s="97">
        <f t="shared" si="42"/>
        <v>0</v>
      </c>
      <c r="L63" s="97">
        <f t="shared" si="42"/>
        <v>0</v>
      </c>
      <c r="M63" s="97">
        <f t="shared" si="42"/>
        <v>0</v>
      </c>
      <c r="N63" s="97">
        <f t="shared" si="42"/>
        <v>0</v>
      </c>
      <c r="O63" s="97">
        <f t="shared" si="42"/>
        <v>0</v>
      </c>
      <c r="P63" s="97">
        <f t="shared" si="42"/>
        <v>0</v>
      </c>
      <c r="Q63" s="97">
        <f t="shared" si="42"/>
        <v>0</v>
      </c>
      <c r="R63" s="17">
        <f t="shared" ref="R63" si="43">Q63</f>
        <v>0</v>
      </c>
      <c r="S63" s="239"/>
    </row>
    <row r="64" spans="2:19">
      <c r="B64" s="639" t="str">
        <f>IF($B$60="","",$B$60)</f>
        <v>Ｃ銀行</v>
      </c>
      <c r="C64" s="651"/>
      <c r="D64" s="648" t="s">
        <v>181</v>
      </c>
      <c r="E64" s="220" t="s">
        <v>126</v>
      </c>
      <c r="F64" s="123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6"/>
      <c r="R64" s="18">
        <f>SUM(F64:Q64)</f>
        <v>0</v>
      </c>
      <c r="S64" s="239"/>
    </row>
    <row r="65" spans="2:19">
      <c r="B65" s="641"/>
      <c r="C65" s="652"/>
      <c r="D65" s="649"/>
      <c r="E65" s="221" t="s">
        <v>40</v>
      </c>
      <c r="F65" s="124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8"/>
      <c r="R65" s="15">
        <f t="shared" ref="R65:R66" si="44">SUM(F65:Q65)</f>
        <v>0</v>
      </c>
      <c r="S65" s="239"/>
    </row>
    <row r="66" spans="2:19" ht="14.25" thickBot="1">
      <c r="B66" s="641"/>
      <c r="C66" s="652"/>
      <c r="D66" s="649"/>
      <c r="E66" s="222" t="s">
        <v>41</v>
      </c>
      <c r="F66" s="125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20"/>
      <c r="R66" s="15">
        <f t="shared" si="44"/>
        <v>0</v>
      </c>
      <c r="S66" s="239"/>
    </row>
    <row r="67" spans="2:19" ht="14.25" thickBot="1">
      <c r="B67" s="643"/>
      <c r="C67" s="653"/>
      <c r="D67" s="650"/>
      <c r="E67" s="223" t="s">
        <v>42</v>
      </c>
      <c r="F67" s="134"/>
      <c r="G67" s="96">
        <f>SUM(G64)+SUM(F67)-SUM(G65)</f>
        <v>0</v>
      </c>
      <c r="H67" s="97">
        <f>SUM(H64)+SUM(G67)-SUM(H65)</f>
        <v>0</v>
      </c>
      <c r="I67" s="97">
        <f t="shared" ref="I67:Q67" si="45">SUM(I64)+SUM(H67)-SUM(I65)</f>
        <v>0</v>
      </c>
      <c r="J67" s="97">
        <f t="shared" si="45"/>
        <v>0</v>
      </c>
      <c r="K67" s="97">
        <f t="shared" si="45"/>
        <v>0</v>
      </c>
      <c r="L67" s="97">
        <f t="shared" si="45"/>
        <v>0</v>
      </c>
      <c r="M67" s="97">
        <f t="shared" si="45"/>
        <v>0</v>
      </c>
      <c r="N67" s="97">
        <f t="shared" si="45"/>
        <v>0</v>
      </c>
      <c r="O67" s="97">
        <f t="shared" si="45"/>
        <v>0</v>
      </c>
      <c r="P67" s="97">
        <f t="shared" si="45"/>
        <v>0</v>
      </c>
      <c r="Q67" s="97">
        <f t="shared" si="45"/>
        <v>0</v>
      </c>
      <c r="R67" s="17">
        <f t="shared" ref="R67" si="46">Q67</f>
        <v>0</v>
      </c>
      <c r="S67" s="239"/>
    </row>
    <row r="68" spans="2:19">
      <c r="B68" s="639" t="str">
        <f>IF($B$60="","",$B$60)</f>
        <v>Ｃ銀行</v>
      </c>
      <c r="C68" s="651"/>
      <c r="D68" s="648" t="s">
        <v>182</v>
      </c>
      <c r="E68" s="220" t="s">
        <v>126</v>
      </c>
      <c r="F68" s="123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6"/>
      <c r="R68" s="18">
        <f>SUM(F68:Q68)</f>
        <v>0</v>
      </c>
      <c r="S68" s="239"/>
    </row>
    <row r="69" spans="2:19">
      <c r="B69" s="641"/>
      <c r="C69" s="652"/>
      <c r="D69" s="649"/>
      <c r="E69" s="221" t="s">
        <v>40</v>
      </c>
      <c r="F69" s="124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8"/>
      <c r="R69" s="15">
        <f t="shared" ref="R69:R70" si="47">SUM(F69:Q69)</f>
        <v>0</v>
      </c>
      <c r="S69" s="239"/>
    </row>
    <row r="70" spans="2:19" ht="14.25" thickBot="1">
      <c r="B70" s="641"/>
      <c r="C70" s="652"/>
      <c r="D70" s="649"/>
      <c r="E70" s="222" t="s">
        <v>41</v>
      </c>
      <c r="F70" s="125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20"/>
      <c r="R70" s="15">
        <f t="shared" si="47"/>
        <v>0</v>
      </c>
      <c r="S70" s="239"/>
    </row>
    <row r="71" spans="2:19" ht="14.25" thickBot="1">
      <c r="B71" s="643"/>
      <c r="C71" s="653"/>
      <c r="D71" s="650"/>
      <c r="E71" s="223" t="s">
        <v>42</v>
      </c>
      <c r="F71" s="134"/>
      <c r="G71" s="96">
        <f>SUM(G68)+SUM(F71)-SUM(G69)</f>
        <v>0</v>
      </c>
      <c r="H71" s="97">
        <f>SUM(H68)+SUM(G71)-SUM(H69)</f>
        <v>0</v>
      </c>
      <c r="I71" s="97">
        <f t="shared" ref="I71:Q71" si="48">SUM(I68)+SUM(H71)-SUM(I69)</f>
        <v>0</v>
      </c>
      <c r="J71" s="97">
        <f t="shared" si="48"/>
        <v>0</v>
      </c>
      <c r="K71" s="97">
        <f t="shared" si="48"/>
        <v>0</v>
      </c>
      <c r="L71" s="97">
        <f t="shared" si="48"/>
        <v>0</v>
      </c>
      <c r="M71" s="97">
        <f t="shared" si="48"/>
        <v>0</v>
      </c>
      <c r="N71" s="97">
        <f t="shared" si="48"/>
        <v>0</v>
      </c>
      <c r="O71" s="97">
        <f t="shared" si="48"/>
        <v>0</v>
      </c>
      <c r="P71" s="97">
        <f t="shared" si="48"/>
        <v>0</v>
      </c>
      <c r="Q71" s="97">
        <f t="shared" si="48"/>
        <v>0</v>
      </c>
      <c r="R71" s="17">
        <f t="shared" ref="R71" si="49">Q71</f>
        <v>0</v>
      </c>
      <c r="S71" s="239"/>
    </row>
    <row r="72" spans="2:19">
      <c r="B72" s="639" t="str">
        <f>IF($B$60="","",$B$60)</f>
        <v>Ｃ銀行</v>
      </c>
      <c r="C72" s="651"/>
      <c r="D72" s="648" t="s">
        <v>183</v>
      </c>
      <c r="E72" s="220" t="s">
        <v>126</v>
      </c>
      <c r="F72" s="123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6"/>
      <c r="R72" s="18">
        <f>SUM(F72:Q72)</f>
        <v>0</v>
      </c>
      <c r="S72" s="239"/>
    </row>
    <row r="73" spans="2:19">
      <c r="B73" s="641"/>
      <c r="C73" s="652"/>
      <c r="D73" s="649"/>
      <c r="E73" s="221" t="s">
        <v>40</v>
      </c>
      <c r="F73" s="124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8"/>
      <c r="R73" s="15">
        <f t="shared" ref="R73:R74" si="50">SUM(F73:Q73)</f>
        <v>0</v>
      </c>
      <c r="S73" s="239"/>
    </row>
    <row r="74" spans="2:19" ht="14.25" thickBot="1">
      <c r="B74" s="641"/>
      <c r="C74" s="652"/>
      <c r="D74" s="649"/>
      <c r="E74" s="222" t="s">
        <v>41</v>
      </c>
      <c r="F74" s="125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20"/>
      <c r="R74" s="15">
        <f t="shared" si="50"/>
        <v>0</v>
      </c>
      <c r="S74" s="239"/>
    </row>
    <row r="75" spans="2:19" ht="14.25" thickBot="1">
      <c r="B75" s="643"/>
      <c r="C75" s="653"/>
      <c r="D75" s="650"/>
      <c r="E75" s="223" t="s">
        <v>42</v>
      </c>
      <c r="F75" s="134"/>
      <c r="G75" s="96">
        <f>SUM(G72)+SUM(F75)-SUM(G73)</f>
        <v>0</v>
      </c>
      <c r="H75" s="97">
        <f>SUM(H72)+SUM(G75)-SUM(H73)</f>
        <v>0</v>
      </c>
      <c r="I75" s="97">
        <f t="shared" ref="I75:Q75" si="51">SUM(I72)+SUM(H75)-SUM(I73)</f>
        <v>0</v>
      </c>
      <c r="J75" s="97">
        <f t="shared" si="51"/>
        <v>0</v>
      </c>
      <c r="K75" s="97">
        <f t="shared" si="51"/>
        <v>0</v>
      </c>
      <c r="L75" s="97">
        <f t="shared" si="51"/>
        <v>0</v>
      </c>
      <c r="M75" s="97">
        <f t="shared" si="51"/>
        <v>0</v>
      </c>
      <c r="N75" s="97">
        <f t="shared" si="51"/>
        <v>0</v>
      </c>
      <c r="O75" s="97">
        <f t="shared" si="51"/>
        <v>0</v>
      </c>
      <c r="P75" s="97">
        <f t="shared" si="51"/>
        <v>0</v>
      </c>
      <c r="Q75" s="97">
        <f t="shared" si="51"/>
        <v>0</v>
      </c>
      <c r="R75" s="17">
        <f t="shared" ref="R75" si="52">Q75</f>
        <v>0</v>
      </c>
      <c r="S75" s="239"/>
    </row>
    <row r="76" spans="2:19">
      <c r="B76" s="639" t="str">
        <f>IF($B$60="","",$B$60)</f>
        <v>Ｃ銀行</v>
      </c>
      <c r="C76" s="651"/>
      <c r="D76" s="648" t="s">
        <v>184</v>
      </c>
      <c r="E76" s="220" t="s">
        <v>126</v>
      </c>
      <c r="F76" s="123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6"/>
      <c r="R76" s="18">
        <f>SUM(F76:Q76)</f>
        <v>0</v>
      </c>
      <c r="S76" s="239"/>
    </row>
    <row r="77" spans="2:19">
      <c r="B77" s="641"/>
      <c r="C77" s="652"/>
      <c r="D77" s="649"/>
      <c r="E77" s="221" t="s">
        <v>40</v>
      </c>
      <c r="F77" s="124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8"/>
      <c r="R77" s="15">
        <f t="shared" ref="R77:R78" si="53">SUM(F77:Q77)</f>
        <v>0</v>
      </c>
      <c r="S77" s="239"/>
    </row>
    <row r="78" spans="2:19" ht="14.25" thickBot="1">
      <c r="B78" s="641"/>
      <c r="C78" s="652"/>
      <c r="D78" s="649"/>
      <c r="E78" s="222" t="s">
        <v>41</v>
      </c>
      <c r="F78" s="125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20"/>
      <c r="R78" s="15">
        <f t="shared" si="53"/>
        <v>0</v>
      </c>
      <c r="S78" s="239"/>
    </row>
    <row r="79" spans="2:19" ht="14.25" thickBot="1">
      <c r="B79" s="643"/>
      <c r="C79" s="653"/>
      <c r="D79" s="650"/>
      <c r="E79" s="223" t="s">
        <v>42</v>
      </c>
      <c r="F79" s="134"/>
      <c r="G79" s="96">
        <f>SUM(G76)+SUM(F79)-SUM(G77)</f>
        <v>0</v>
      </c>
      <c r="H79" s="97">
        <f>SUM(H76)+SUM(G79)-SUM(H77)</f>
        <v>0</v>
      </c>
      <c r="I79" s="97">
        <f t="shared" ref="I79:Q79" si="54">SUM(I76)+SUM(H79)-SUM(I77)</f>
        <v>0</v>
      </c>
      <c r="J79" s="97">
        <f t="shared" si="54"/>
        <v>0</v>
      </c>
      <c r="K79" s="97">
        <f t="shared" si="54"/>
        <v>0</v>
      </c>
      <c r="L79" s="97">
        <f t="shared" si="54"/>
        <v>0</v>
      </c>
      <c r="M79" s="97">
        <f t="shared" si="54"/>
        <v>0</v>
      </c>
      <c r="N79" s="97">
        <f t="shared" si="54"/>
        <v>0</v>
      </c>
      <c r="O79" s="97">
        <f t="shared" si="54"/>
        <v>0</v>
      </c>
      <c r="P79" s="97">
        <f t="shared" si="54"/>
        <v>0</v>
      </c>
      <c r="Q79" s="97">
        <f t="shared" si="54"/>
        <v>0</v>
      </c>
      <c r="R79" s="17">
        <f t="shared" ref="R79" si="55">Q79</f>
        <v>0</v>
      </c>
      <c r="S79" s="244"/>
    </row>
    <row r="80" spans="2:19">
      <c r="B80" s="627" t="str">
        <f>IF($B$60="","",$B$60)&amp;"　計"</f>
        <v>Ｃ銀行　計</v>
      </c>
      <c r="C80" s="628"/>
      <c r="D80" s="624" t="s">
        <v>202</v>
      </c>
      <c r="E80" s="138" t="s">
        <v>129</v>
      </c>
      <c r="F80" s="130">
        <f>F60+F64+F68+F72+F76</f>
        <v>0</v>
      </c>
      <c r="G80" s="102">
        <f t="shared" ref="G80:Q80" si="56">G60+G64+G68+G72+G76</f>
        <v>0</v>
      </c>
      <c r="H80" s="102">
        <f t="shared" si="56"/>
        <v>0</v>
      </c>
      <c r="I80" s="102">
        <f t="shared" si="56"/>
        <v>0</v>
      </c>
      <c r="J80" s="102">
        <f t="shared" si="56"/>
        <v>0</v>
      </c>
      <c r="K80" s="102">
        <f t="shared" si="56"/>
        <v>0</v>
      </c>
      <c r="L80" s="102">
        <f t="shared" si="56"/>
        <v>0</v>
      </c>
      <c r="M80" s="102">
        <f t="shared" si="56"/>
        <v>0</v>
      </c>
      <c r="N80" s="102">
        <f t="shared" si="56"/>
        <v>0</v>
      </c>
      <c r="O80" s="102">
        <f t="shared" si="56"/>
        <v>0</v>
      </c>
      <c r="P80" s="102">
        <f t="shared" si="56"/>
        <v>0</v>
      </c>
      <c r="Q80" s="102">
        <f t="shared" si="56"/>
        <v>0</v>
      </c>
      <c r="R80" s="18">
        <f>SUM(F80:Q80)</f>
        <v>0</v>
      </c>
      <c r="S80" s="240">
        <f>SUM(R60,R64,R68,R72,R76)</f>
        <v>0</v>
      </c>
    </row>
    <row r="81" spans="2:19">
      <c r="B81" s="629"/>
      <c r="C81" s="630"/>
      <c r="D81" s="625"/>
      <c r="E81" s="139" t="s">
        <v>40</v>
      </c>
      <c r="F81" s="130">
        <f>F61+F65+F69+F73+F77</f>
        <v>0</v>
      </c>
      <c r="G81" s="102">
        <f t="shared" ref="G81:Q81" si="57">G61+G65+G69+G73+G77</f>
        <v>0</v>
      </c>
      <c r="H81" s="102">
        <f t="shared" si="57"/>
        <v>0</v>
      </c>
      <c r="I81" s="102">
        <f t="shared" si="57"/>
        <v>0</v>
      </c>
      <c r="J81" s="102">
        <f t="shared" si="57"/>
        <v>0</v>
      </c>
      <c r="K81" s="102">
        <f t="shared" si="57"/>
        <v>0</v>
      </c>
      <c r="L81" s="102">
        <f t="shared" si="57"/>
        <v>0</v>
      </c>
      <c r="M81" s="102">
        <f t="shared" si="57"/>
        <v>0</v>
      </c>
      <c r="N81" s="102">
        <f t="shared" si="57"/>
        <v>0</v>
      </c>
      <c r="O81" s="102">
        <f t="shared" si="57"/>
        <v>0</v>
      </c>
      <c r="P81" s="102">
        <f t="shared" si="57"/>
        <v>0</v>
      </c>
      <c r="Q81" s="102">
        <f t="shared" si="57"/>
        <v>0</v>
      </c>
      <c r="R81" s="14">
        <f>SUM(F81:Q81)</f>
        <v>0</v>
      </c>
      <c r="S81" s="240">
        <f t="shared" ref="S81:S83" si="58">SUM(R61,R65,R69,R73,R77)</f>
        <v>0</v>
      </c>
    </row>
    <row r="82" spans="2:19">
      <c r="B82" s="629"/>
      <c r="C82" s="630"/>
      <c r="D82" s="625"/>
      <c r="E82" s="140" t="s">
        <v>41</v>
      </c>
      <c r="F82" s="131">
        <f>F62+F66+F70+F74+F78</f>
        <v>0</v>
      </c>
      <c r="G82" s="19">
        <f t="shared" ref="G82:Q82" si="59">G62+G66+G70+G74+G78</f>
        <v>0</v>
      </c>
      <c r="H82" s="19">
        <f t="shared" si="59"/>
        <v>0</v>
      </c>
      <c r="I82" s="19">
        <f t="shared" si="59"/>
        <v>0</v>
      </c>
      <c r="J82" s="19">
        <f t="shared" si="59"/>
        <v>0</v>
      </c>
      <c r="K82" s="19">
        <f t="shared" si="59"/>
        <v>0</v>
      </c>
      <c r="L82" s="19">
        <f t="shared" si="59"/>
        <v>0</v>
      </c>
      <c r="M82" s="19">
        <f t="shared" si="59"/>
        <v>0</v>
      </c>
      <c r="N82" s="19">
        <f t="shared" si="59"/>
        <v>0</v>
      </c>
      <c r="O82" s="19">
        <f t="shared" si="59"/>
        <v>0</v>
      </c>
      <c r="P82" s="19">
        <f t="shared" si="59"/>
        <v>0</v>
      </c>
      <c r="Q82" s="19">
        <f t="shared" si="59"/>
        <v>0</v>
      </c>
      <c r="R82" s="15">
        <f t="shared" ref="R82" si="60">SUM(F82:Q82)</f>
        <v>0</v>
      </c>
      <c r="S82" s="240">
        <f t="shared" si="58"/>
        <v>0</v>
      </c>
    </row>
    <row r="83" spans="2:19" ht="14.25" thickBot="1">
      <c r="B83" s="631"/>
      <c r="C83" s="632"/>
      <c r="D83" s="626"/>
      <c r="E83" s="141" t="s">
        <v>42</v>
      </c>
      <c r="F83" s="132">
        <f>F63+F67+F71+F75+F79</f>
        <v>0</v>
      </c>
      <c r="G83" s="20">
        <f t="shared" ref="G83:Q83" si="61">G63+G67+G71+G75+G79</f>
        <v>0</v>
      </c>
      <c r="H83" s="20">
        <f t="shared" si="61"/>
        <v>0</v>
      </c>
      <c r="I83" s="20">
        <f t="shared" si="61"/>
        <v>0</v>
      </c>
      <c r="J83" s="20">
        <f t="shared" si="61"/>
        <v>0</v>
      </c>
      <c r="K83" s="20">
        <f t="shared" si="61"/>
        <v>0</v>
      </c>
      <c r="L83" s="20">
        <f t="shared" si="61"/>
        <v>0</v>
      </c>
      <c r="M83" s="20">
        <f t="shared" si="61"/>
        <v>0</v>
      </c>
      <c r="N83" s="20">
        <f t="shared" si="61"/>
        <v>0</v>
      </c>
      <c r="O83" s="20">
        <f t="shared" si="61"/>
        <v>0</v>
      </c>
      <c r="P83" s="20">
        <f t="shared" si="61"/>
        <v>0</v>
      </c>
      <c r="Q83" s="20">
        <f t="shared" si="61"/>
        <v>0</v>
      </c>
      <c r="R83" s="17">
        <f t="shared" ref="R83" si="62">Q83</f>
        <v>0</v>
      </c>
      <c r="S83" s="240">
        <f t="shared" si="58"/>
        <v>0</v>
      </c>
    </row>
    <row r="84" spans="2:19">
      <c r="B84" s="639" t="s">
        <v>36</v>
      </c>
      <c r="C84" s="640"/>
      <c r="D84" s="645" t="s">
        <v>37</v>
      </c>
      <c r="E84" s="645"/>
      <c r="F84" s="633">
        <f>簡易収支計画!$G$34</f>
        <v>4</v>
      </c>
      <c r="G84" s="633">
        <f>簡易収支計画!$H$34</f>
        <v>5</v>
      </c>
      <c r="H84" s="633">
        <f>簡易収支計画!$I$34</f>
        <v>6</v>
      </c>
      <c r="I84" s="633">
        <f>簡易収支計画!$J$34</f>
        <v>7</v>
      </c>
      <c r="J84" s="633">
        <f>簡易収支計画!$K$34</f>
        <v>8</v>
      </c>
      <c r="K84" s="633">
        <f>簡易収支計画!$L$34</f>
        <v>9</v>
      </c>
      <c r="L84" s="633">
        <f>簡易収支計画!$M$34</f>
        <v>10</v>
      </c>
      <c r="M84" s="633">
        <f>簡易収支計画!$N$34</f>
        <v>11</v>
      </c>
      <c r="N84" s="633">
        <f>簡易収支計画!$O$34</f>
        <v>12</v>
      </c>
      <c r="O84" s="633">
        <f>簡易収支計画!$P$34</f>
        <v>1</v>
      </c>
      <c r="P84" s="633">
        <f>簡易収支計画!$Q$34</f>
        <v>2</v>
      </c>
      <c r="Q84" s="636">
        <f>簡易収支計画!$R$34</f>
        <v>3</v>
      </c>
      <c r="R84" s="11" t="s">
        <v>128</v>
      </c>
      <c r="S84" s="239"/>
    </row>
    <row r="85" spans="2:19">
      <c r="B85" s="641"/>
      <c r="C85" s="642"/>
      <c r="D85" s="646"/>
      <c r="E85" s="646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7"/>
      <c r="R85" s="98" t="s">
        <v>127</v>
      </c>
      <c r="S85" s="239"/>
    </row>
    <row r="86" spans="2:19">
      <c r="B86" s="641"/>
      <c r="C86" s="642"/>
      <c r="D86" s="646"/>
      <c r="E86" s="646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7"/>
      <c r="R86" s="12" t="s">
        <v>38</v>
      </c>
      <c r="S86" s="239"/>
    </row>
    <row r="87" spans="2:19" ht="14.25" thickBot="1">
      <c r="B87" s="643"/>
      <c r="C87" s="644"/>
      <c r="D87" s="647"/>
      <c r="E87" s="647"/>
      <c r="F87" s="635"/>
      <c r="G87" s="635"/>
      <c r="H87" s="635"/>
      <c r="I87" s="635"/>
      <c r="J87" s="635"/>
      <c r="K87" s="635"/>
      <c r="L87" s="635"/>
      <c r="M87" s="635"/>
      <c r="N87" s="635"/>
      <c r="O87" s="635"/>
      <c r="P87" s="635"/>
      <c r="Q87" s="638"/>
      <c r="R87" s="13" t="s">
        <v>39</v>
      </c>
      <c r="S87" s="239"/>
    </row>
    <row r="88" spans="2:19">
      <c r="B88" s="654" t="s">
        <v>101</v>
      </c>
      <c r="C88" s="655"/>
      <c r="D88" s="648" t="s">
        <v>185</v>
      </c>
      <c r="E88" s="220" t="s">
        <v>126</v>
      </c>
      <c r="F88" s="123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6"/>
      <c r="R88" s="18">
        <f>SUM(F88:Q88)</f>
        <v>0</v>
      </c>
      <c r="S88" s="239"/>
    </row>
    <row r="89" spans="2:19">
      <c r="B89" s="656"/>
      <c r="C89" s="657"/>
      <c r="D89" s="649"/>
      <c r="E89" s="221" t="s">
        <v>40</v>
      </c>
      <c r="F89" s="124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8"/>
      <c r="R89" s="14">
        <f t="shared" si="27"/>
        <v>0</v>
      </c>
      <c r="S89" s="239"/>
    </row>
    <row r="90" spans="2:19" ht="14.25" thickBot="1">
      <c r="B90" s="656"/>
      <c r="C90" s="657"/>
      <c r="D90" s="649"/>
      <c r="E90" s="222" t="s">
        <v>41</v>
      </c>
      <c r="F90" s="125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20"/>
      <c r="R90" s="15">
        <f t="shared" si="27"/>
        <v>0</v>
      </c>
      <c r="S90" s="239"/>
    </row>
    <row r="91" spans="2:19" ht="14.25" thickBot="1">
      <c r="B91" s="658"/>
      <c r="C91" s="659"/>
      <c r="D91" s="650"/>
      <c r="E91" s="223" t="s">
        <v>42</v>
      </c>
      <c r="F91" s="134"/>
      <c r="G91" s="96">
        <f>SUM(G88)+SUM(F91)-SUM(G89)</f>
        <v>0</v>
      </c>
      <c r="H91" s="97">
        <f>SUM(H88)+SUM(G91)-SUM(H89)</f>
        <v>0</v>
      </c>
      <c r="I91" s="97">
        <f t="shared" ref="I91:Q91" si="63">SUM(I88)+SUM(H91)-SUM(I89)</f>
        <v>0</v>
      </c>
      <c r="J91" s="97">
        <f t="shared" si="63"/>
        <v>0</v>
      </c>
      <c r="K91" s="97">
        <f t="shared" si="63"/>
        <v>0</v>
      </c>
      <c r="L91" s="97">
        <f t="shared" si="63"/>
        <v>0</v>
      </c>
      <c r="M91" s="97">
        <f t="shared" si="63"/>
        <v>0</v>
      </c>
      <c r="N91" s="97">
        <f t="shared" si="63"/>
        <v>0</v>
      </c>
      <c r="O91" s="97">
        <f t="shared" si="63"/>
        <v>0</v>
      </c>
      <c r="P91" s="97">
        <f t="shared" si="63"/>
        <v>0</v>
      </c>
      <c r="Q91" s="97">
        <f t="shared" si="63"/>
        <v>0</v>
      </c>
      <c r="R91" s="17">
        <f t="shared" ref="R91:R111" si="64">Q91</f>
        <v>0</v>
      </c>
      <c r="S91" s="239"/>
    </row>
    <row r="92" spans="2:19">
      <c r="B92" s="639" t="str">
        <f>IF($B$88="","",$B$88)</f>
        <v>Ｄ銀行</v>
      </c>
      <c r="C92" s="651"/>
      <c r="D92" s="648" t="s">
        <v>186</v>
      </c>
      <c r="E92" s="220" t="s">
        <v>126</v>
      </c>
      <c r="F92" s="123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6"/>
      <c r="R92" s="18">
        <f>SUM(F92:Q92)</f>
        <v>0</v>
      </c>
      <c r="S92" s="239"/>
    </row>
    <row r="93" spans="2:19">
      <c r="B93" s="641"/>
      <c r="C93" s="652"/>
      <c r="D93" s="649"/>
      <c r="E93" s="221" t="s">
        <v>40</v>
      </c>
      <c r="F93" s="124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8"/>
      <c r="R93" s="14">
        <f t="shared" si="27"/>
        <v>0</v>
      </c>
      <c r="S93" s="239"/>
    </row>
    <row r="94" spans="2:19" ht="14.25" thickBot="1">
      <c r="B94" s="641"/>
      <c r="C94" s="652"/>
      <c r="D94" s="649"/>
      <c r="E94" s="222" t="s">
        <v>41</v>
      </c>
      <c r="F94" s="125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20"/>
      <c r="R94" s="15">
        <f t="shared" si="27"/>
        <v>0</v>
      </c>
      <c r="S94" s="239"/>
    </row>
    <row r="95" spans="2:19" ht="14.25" thickBot="1">
      <c r="B95" s="643"/>
      <c r="C95" s="653"/>
      <c r="D95" s="650"/>
      <c r="E95" s="223" t="s">
        <v>42</v>
      </c>
      <c r="F95" s="134"/>
      <c r="G95" s="96">
        <f>SUM(G92)+SUM(F95)-SUM(G93)</f>
        <v>0</v>
      </c>
      <c r="H95" s="97">
        <f>SUM(H92)+SUM(G95)-SUM(H93)</f>
        <v>0</v>
      </c>
      <c r="I95" s="97">
        <f t="shared" ref="I95:Q95" si="65">SUM(I92)+SUM(H95)-SUM(I93)</f>
        <v>0</v>
      </c>
      <c r="J95" s="97">
        <f t="shared" si="65"/>
        <v>0</v>
      </c>
      <c r="K95" s="97">
        <f t="shared" si="65"/>
        <v>0</v>
      </c>
      <c r="L95" s="97">
        <f t="shared" si="65"/>
        <v>0</v>
      </c>
      <c r="M95" s="97">
        <f t="shared" si="65"/>
        <v>0</v>
      </c>
      <c r="N95" s="97">
        <f t="shared" si="65"/>
        <v>0</v>
      </c>
      <c r="O95" s="97">
        <f t="shared" si="65"/>
        <v>0</v>
      </c>
      <c r="P95" s="97">
        <f t="shared" si="65"/>
        <v>0</v>
      </c>
      <c r="Q95" s="97">
        <f t="shared" si="65"/>
        <v>0</v>
      </c>
      <c r="R95" s="17">
        <f t="shared" si="64"/>
        <v>0</v>
      </c>
      <c r="S95" s="239"/>
    </row>
    <row r="96" spans="2:19">
      <c r="B96" s="639" t="str">
        <f>IF($B$88="","",$B$88)</f>
        <v>Ｄ銀行</v>
      </c>
      <c r="C96" s="651"/>
      <c r="D96" s="648" t="s">
        <v>187</v>
      </c>
      <c r="E96" s="220" t="s">
        <v>126</v>
      </c>
      <c r="F96" s="123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6"/>
      <c r="R96" s="18">
        <f>SUM(F96:Q96)</f>
        <v>0</v>
      </c>
      <c r="S96" s="239"/>
    </row>
    <row r="97" spans="2:19">
      <c r="B97" s="641"/>
      <c r="C97" s="652"/>
      <c r="D97" s="649"/>
      <c r="E97" s="221" t="s">
        <v>40</v>
      </c>
      <c r="F97" s="124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8"/>
      <c r="R97" s="14">
        <f t="shared" si="27"/>
        <v>0</v>
      </c>
      <c r="S97" s="239"/>
    </row>
    <row r="98" spans="2:19" ht="14.25" thickBot="1">
      <c r="B98" s="641"/>
      <c r="C98" s="652"/>
      <c r="D98" s="649"/>
      <c r="E98" s="222" t="s">
        <v>41</v>
      </c>
      <c r="F98" s="125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20"/>
      <c r="R98" s="15">
        <f t="shared" si="27"/>
        <v>0</v>
      </c>
      <c r="S98" s="239"/>
    </row>
    <row r="99" spans="2:19" ht="14.25" thickBot="1">
      <c r="B99" s="643"/>
      <c r="C99" s="653"/>
      <c r="D99" s="650"/>
      <c r="E99" s="223" t="s">
        <v>42</v>
      </c>
      <c r="F99" s="134"/>
      <c r="G99" s="96">
        <f>SUM(G96)+SUM(F99)-SUM(G97)</f>
        <v>0</v>
      </c>
      <c r="H99" s="97">
        <f>SUM(H96)+SUM(G99)-SUM(H97)</f>
        <v>0</v>
      </c>
      <c r="I99" s="97">
        <f t="shared" ref="I99:Q99" si="66">SUM(I96)+SUM(H99)-SUM(I97)</f>
        <v>0</v>
      </c>
      <c r="J99" s="97">
        <f t="shared" si="66"/>
        <v>0</v>
      </c>
      <c r="K99" s="97">
        <f t="shared" si="66"/>
        <v>0</v>
      </c>
      <c r="L99" s="97">
        <f t="shared" si="66"/>
        <v>0</v>
      </c>
      <c r="M99" s="97">
        <f t="shared" si="66"/>
        <v>0</v>
      </c>
      <c r="N99" s="97">
        <f t="shared" si="66"/>
        <v>0</v>
      </c>
      <c r="O99" s="97">
        <f t="shared" si="66"/>
        <v>0</v>
      </c>
      <c r="P99" s="97">
        <f t="shared" si="66"/>
        <v>0</v>
      </c>
      <c r="Q99" s="97">
        <f t="shared" si="66"/>
        <v>0</v>
      </c>
      <c r="R99" s="17">
        <f t="shared" si="64"/>
        <v>0</v>
      </c>
      <c r="S99" s="239"/>
    </row>
    <row r="100" spans="2:19">
      <c r="B100" s="639" t="str">
        <f>IF($B$88="","",$B$88)</f>
        <v>Ｄ銀行</v>
      </c>
      <c r="C100" s="651"/>
      <c r="D100" s="648" t="s">
        <v>188</v>
      </c>
      <c r="E100" s="220" t="s">
        <v>126</v>
      </c>
      <c r="F100" s="123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6"/>
      <c r="R100" s="18">
        <f>SUM(F100:Q100)</f>
        <v>0</v>
      </c>
      <c r="S100" s="239"/>
    </row>
    <row r="101" spans="2:19">
      <c r="B101" s="641"/>
      <c r="C101" s="652"/>
      <c r="D101" s="649"/>
      <c r="E101" s="221" t="s">
        <v>40</v>
      </c>
      <c r="F101" s="124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8"/>
      <c r="R101" s="14">
        <f t="shared" si="27"/>
        <v>0</v>
      </c>
      <c r="S101" s="239"/>
    </row>
    <row r="102" spans="2:19" ht="14.25" thickBot="1">
      <c r="B102" s="641"/>
      <c r="C102" s="652"/>
      <c r="D102" s="649"/>
      <c r="E102" s="222" t="s">
        <v>41</v>
      </c>
      <c r="F102" s="125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20"/>
      <c r="R102" s="15">
        <f t="shared" si="27"/>
        <v>0</v>
      </c>
      <c r="S102" s="239"/>
    </row>
    <row r="103" spans="2:19" ht="14.25" thickBot="1">
      <c r="B103" s="643"/>
      <c r="C103" s="653"/>
      <c r="D103" s="650"/>
      <c r="E103" s="223" t="s">
        <v>42</v>
      </c>
      <c r="F103" s="134"/>
      <c r="G103" s="95">
        <f>SUM(G100)+SUM(F103)-SUM(G101)</f>
        <v>0</v>
      </c>
      <c r="H103" s="94">
        <f>SUM(H100)+SUM(G103)-SUM(H101)</f>
        <v>0</v>
      </c>
      <c r="I103" s="94">
        <f t="shared" ref="I103:Q103" si="67">SUM(I100)+SUM(H103)-SUM(I101)</f>
        <v>0</v>
      </c>
      <c r="J103" s="94">
        <f t="shared" si="67"/>
        <v>0</v>
      </c>
      <c r="K103" s="94">
        <f t="shared" si="67"/>
        <v>0</v>
      </c>
      <c r="L103" s="94">
        <f t="shared" si="67"/>
        <v>0</v>
      </c>
      <c r="M103" s="94">
        <f t="shared" si="67"/>
        <v>0</v>
      </c>
      <c r="N103" s="94">
        <f t="shared" si="67"/>
        <v>0</v>
      </c>
      <c r="O103" s="94">
        <f t="shared" si="67"/>
        <v>0</v>
      </c>
      <c r="P103" s="94">
        <f t="shared" si="67"/>
        <v>0</v>
      </c>
      <c r="Q103" s="94">
        <f t="shared" si="67"/>
        <v>0</v>
      </c>
      <c r="R103" s="17">
        <f t="shared" si="64"/>
        <v>0</v>
      </c>
      <c r="S103" s="239"/>
    </row>
    <row r="104" spans="2:19">
      <c r="B104" s="639" t="str">
        <f>IF($B$88="","",$B$88)</f>
        <v>Ｄ銀行</v>
      </c>
      <c r="C104" s="651"/>
      <c r="D104" s="648" t="s">
        <v>189</v>
      </c>
      <c r="E104" s="220" t="s">
        <v>126</v>
      </c>
      <c r="F104" s="123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6"/>
      <c r="R104" s="18">
        <f>SUM(F104:Q104)</f>
        <v>0</v>
      </c>
      <c r="S104" s="239"/>
    </row>
    <row r="105" spans="2:19">
      <c r="B105" s="641"/>
      <c r="C105" s="652"/>
      <c r="D105" s="649"/>
      <c r="E105" s="221" t="s">
        <v>40</v>
      </c>
      <c r="F105" s="124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8"/>
      <c r="R105" s="14">
        <f t="shared" si="27"/>
        <v>0</v>
      </c>
      <c r="S105" s="239"/>
    </row>
    <row r="106" spans="2:19" ht="14.25" thickBot="1">
      <c r="B106" s="641"/>
      <c r="C106" s="652"/>
      <c r="D106" s="649"/>
      <c r="E106" s="222" t="s">
        <v>41</v>
      </c>
      <c r="F106" s="125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20"/>
      <c r="R106" s="15">
        <f t="shared" si="27"/>
        <v>0</v>
      </c>
      <c r="S106" s="239"/>
    </row>
    <row r="107" spans="2:19" ht="14.25" thickBot="1">
      <c r="B107" s="643"/>
      <c r="C107" s="653"/>
      <c r="D107" s="650"/>
      <c r="E107" s="223" t="s">
        <v>42</v>
      </c>
      <c r="F107" s="134"/>
      <c r="G107" s="96">
        <f>SUM(G104)+SUM(F107)-SUM(G105)</f>
        <v>0</v>
      </c>
      <c r="H107" s="97">
        <f>SUM(H104)+SUM(G107)-SUM(H105)</f>
        <v>0</v>
      </c>
      <c r="I107" s="97">
        <f t="shared" ref="I107:Q107" si="68">SUM(I104)+SUM(H107)-SUM(I105)</f>
        <v>0</v>
      </c>
      <c r="J107" s="97">
        <f t="shared" si="68"/>
        <v>0</v>
      </c>
      <c r="K107" s="97">
        <f t="shared" si="68"/>
        <v>0</v>
      </c>
      <c r="L107" s="97">
        <f t="shared" si="68"/>
        <v>0</v>
      </c>
      <c r="M107" s="97">
        <f t="shared" si="68"/>
        <v>0</v>
      </c>
      <c r="N107" s="97">
        <f t="shared" si="68"/>
        <v>0</v>
      </c>
      <c r="O107" s="97">
        <f t="shared" si="68"/>
        <v>0</v>
      </c>
      <c r="P107" s="97">
        <f t="shared" si="68"/>
        <v>0</v>
      </c>
      <c r="Q107" s="97">
        <f t="shared" si="68"/>
        <v>0</v>
      </c>
      <c r="R107" s="17">
        <f t="shared" si="64"/>
        <v>0</v>
      </c>
      <c r="S107" s="244"/>
    </row>
    <row r="108" spans="2:19">
      <c r="B108" s="627" t="str">
        <f>IF($B$88="","",$B$88)&amp;"　計"</f>
        <v>Ｄ銀行　計</v>
      </c>
      <c r="C108" s="628"/>
      <c r="D108" s="624" t="s">
        <v>202</v>
      </c>
      <c r="E108" s="138" t="s">
        <v>129</v>
      </c>
      <c r="F108" s="130">
        <f>F88+F92+F96+F100+F104</f>
        <v>0</v>
      </c>
      <c r="G108" s="102">
        <f t="shared" ref="G108:Q108" si="69">G88+G92+G96+G100+G104</f>
        <v>0</v>
      </c>
      <c r="H108" s="102">
        <f t="shared" si="69"/>
        <v>0</v>
      </c>
      <c r="I108" s="102">
        <f t="shared" si="69"/>
        <v>0</v>
      </c>
      <c r="J108" s="102">
        <f t="shared" si="69"/>
        <v>0</v>
      </c>
      <c r="K108" s="102">
        <f>K88+K92+K96+K100+K104</f>
        <v>0</v>
      </c>
      <c r="L108" s="102">
        <f t="shared" si="69"/>
        <v>0</v>
      </c>
      <c r="M108" s="102">
        <f t="shared" si="69"/>
        <v>0</v>
      </c>
      <c r="N108" s="102">
        <f t="shared" si="69"/>
        <v>0</v>
      </c>
      <c r="O108" s="102">
        <f t="shared" si="69"/>
        <v>0</v>
      </c>
      <c r="P108" s="102">
        <f t="shared" si="69"/>
        <v>0</v>
      </c>
      <c r="Q108" s="102">
        <f t="shared" si="69"/>
        <v>0</v>
      </c>
      <c r="R108" s="18">
        <f>SUM(F108:Q108)</f>
        <v>0</v>
      </c>
      <c r="S108" s="240">
        <f>SUM(R88,R92,R96,R100,R104)</f>
        <v>0</v>
      </c>
    </row>
    <row r="109" spans="2:19">
      <c r="B109" s="629"/>
      <c r="C109" s="630"/>
      <c r="D109" s="625"/>
      <c r="E109" s="139" t="s">
        <v>40</v>
      </c>
      <c r="F109" s="130">
        <f>F89+F93+F97+F101+F105</f>
        <v>0</v>
      </c>
      <c r="G109" s="102">
        <f t="shared" ref="G109:Q109" si="70">G89+G93+G97+G101+G105</f>
        <v>0</v>
      </c>
      <c r="H109" s="102">
        <f t="shared" si="70"/>
        <v>0</v>
      </c>
      <c r="I109" s="102">
        <f t="shared" si="70"/>
        <v>0</v>
      </c>
      <c r="J109" s="102">
        <f t="shared" si="70"/>
        <v>0</v>
      </c>
      <c r="K109" s="102">
        <f t="shared" si="70"/>
        <v>0</v>
      </c>
      <c r="L109" s="102">
        <f t="shared" si="70"/>
        <v>0</v>
      </c>
      <c r="M109" s="102">
        <f t="shared" si="70"/>
        <v>0</v>
      </c>
      <c r="N109" s="102">
        <f t="shared" si="70"/>
        <v>0</v>
      </c>
      <c r="O109" s="102">
        <f t="shared" si="70"/>
        <v>0</v>
      </c>
      <c r="P109" s="102">
        <f t="shared" si="70"/>
        <v>0</v>
      </c>
      <c r="Q109" s="102">
        <f t="shared" si="70"/>
        <v>0</v>
      </c>
      <c r="R109" s="14">
        <f t="shared" si="27"/>
        <v>0</v>
      </c>
      <c r="S109" s="240">
        <f t="shared" ref="S109:S111" si="71">SUM(R89,R93,R97,R101,R105)</f>
        <v>0</v>
      </c>
    </row>
    <row r="110" spans="2:19">
      <c r="B110" s="629"/>
      <c r="C110" s="630"/>
      <c r="D110" s="625"/>
      <c r="E110" s="140" t="s">
        <v>41</v>
      </c>
      <c r="F110" s="131">
        <f>F90+F94+F98+F102+F106</f>
        <v>0</v>
      </c>
      <c r="G110" s="19">
        <f t="shared" ref="G110:Q110" si="72">G90+G94+G98+G102+G106</f>
        <v>0</v>
      </c>
      <c r="H110" s="19">
        <f t="shared" si="72"/>
        <v>0</v>
      </c>
      <c r="I110" s="19">
        <f t="shared" si="72"/>
        <v>0</v>
      </c>
      <c r="J110" s="19">
        <f t="shared" si="72"/>
        <v>0</v>
      </c>
      <c r="K110" s="19">
        <f t="shared" si="72"/>
        <v>0</v>
      </c>
      <c r="L110" s="19">
        <f t="shared" si="72"/>
        <v>0</v>
      </c>
      <c r="M110" s="19">
        <f t="shared" si="72"/>
        <v>0</v>
      </c>
      <c r="N110" s="19">
        <f t="shared" si="72"/>
        <v>0</v>
      </c>
      <c r="O110" s="19">
        <f t="shared" si="72"/>
        <v>0</v>
      </c>
      <c r="P110" s="19">
        <f t="shared" si="72"/>
        <v>0</v>
      </c>
      <c r="Q110" s="19">
        <f t="shared" si="72"/>
        <v>0</v>
      </c>
      <c r="R110" s="15">
        <f t="shared" si="27"/>
        <v>0</v>
      </c>
      <c r="S110" s="240">
        <f t="shared" si="71"/>
        <v>0</v>
      </c>
    </row>
    <row r="111" spans="2:19" ht="14.25" thickBot="1">
      <c r="B111" s="631"/>
      <c r="C111" s="632"/>
      <c r="D111" s="626"/>
      <c r="E111" s="141" t="s">
        <v>42</v>
      </c>
      <c r="F111" s="132">
        <f>F91+F95+F99+F103+F107</f>
        <v>0</v>
      </c>
      <c r="G111" s="20">
        <f t="shared" ref="G111:Q111" si="73">G91+G95+G99+G103+G107</f>
        <v>0</v>
      </c>
      <c r="H111" s="20">
        <f t="shared" si="73"/>
        <v>0</v>
      </c>
      <c r="I111" s="20">
        <f t="shared" si="73"/>
        <v>0</v>
      </c>
      <c r="J111" s="20">
        <f t="shared" si="73"/>
        <v>0</v>
      </c>
      <c r="K111" s="20">
        <f t="shared" si="73"/>
        <v>0</v>
      </c>
      <c r="L111" s="20">
        <f t="shared" si="73"/>
        <v>0</v>
      </c>
      <c r="M111" s="20">
        <f t="shared" si="73"/>
        <v>0</v>
      </c>
      <c r="N111" s="20">
        <f t="shared" si="73"/>
        <v>0</v>
      </c>
      <c r="O111" s="20">
        <f t="shared" si="73"/>
        <v>0</v>
      </c>
      <c r="P111" s="20">
        <f t="shared" si="73"/>
        <v>0</v>
      </c>
      <c r="Q111" s="20">
        <f t="shared" si="73"/>
        <v>0</v>
      </c>
      <c r="R111" s="17">
        <f t="shared" si="64"/>
        <v>0</v>
      </c>
      <c r="S111" s="240">
        <f t="shared" si="71"/>
        <v>0</v>
      </c>
    </row>
    <row r="112" spans="2:19">
      <c r="B112" s="654" t="s">
        <v>102</v>
      </c>
      <c r="C112" s="655"/>
      <c r="D112" s="648" t="s">
        <v>190</v>
      </c>
      <c r="E112" s="220" t="s">
        <v>126</v>
      </c>
      <c r="F112" s="123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6"/>
      <c r="R112" s="18">
        <f>SUM(F112:Q112)</f>
        <v>0</v>
      </c>
      <c r="S112" s="239"/>
    </row>
    <row r="113" spans="2:19">
      <c r="B113" s="656"/>
      <c r="C113" s="657"/>
      <c r="D113" s="649"/>
      <c r="E113" s="221" t="s">
        <v>40</v>
      </c>
      <c r="F113" s="133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2"/>
      <c r="R113" s="14">
        <f t="shared" si="27"/>
        <v>0</v>
      </c>
      <c r="S113" s="239"/>
    </row>
    <row r="114" spans="2:19" ht="14.25" thickBot="1">
      <c r="B114" s="656"/>
      <c r="C114" s="657"/>
      <c r="D114" s="649"/>
      <c r="E114" s="222" t="s">
        <v>41</v>
      </c>
      <c r="F114" s="125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20"/>
      <c r="R114" s="15">
        <f t="shared" si="27"/>
        <v>0</v>
      </c>
      <c r="S114" s="239"/>
    </row>
    <row r="115" spans="2:19" ht="14.25" thickBot="1">
      <c r="B115" s="658"/>
      <c r="C115" s="659"/>
      <c r="D115" s="650"/>
      <c r="E115" s="223" t="s">
        <v>42</v>
      </c>
      <c r="F115" s="134"/>
      <c r="G115" s="96">
        <f>SUM(G112)+SUM(F115)-SUM(G113)</f>
        <v>0</v>
      </c>
      <c r="H115" s="97">
        <f>SUM(H112)+SUM(G115)-SUM(H113)</f>
        <v>0</v>
      </c>
      <c r="I115" s="97">
        <f t="shared" ref="I115:Q115" si="74">SUM(I112)+SUM(H115)-SUM(I113)</f>
        <v>0</v>
      </c>
      <c r="J115" s="97">
        <f t="shared" si="74"/>
        <v>0</v>
      </c>
      <c r="K115" s="97">
        <f t="shared" si="74"/>
        <v>0</v>
      </c>
      <c r="L115" s="97">
        <f t="shared" si="74"/>
        <v>0</v>
      </c>
      <c r="M115" s="97">
        <f t="shared" si="74"/>
        <v>0</v>
      </c>
      <c r="N115" s="97">
        <f t="shared" si="74"/>
        <v>0</v>
      </c>
      <c r="O115" s="97">
        <f t="shared" si="74"/>
        <v>0</v>
      </c>
      <c r="P115" s="97">
        <f t="shared" si="74"/>
        <v>0</v>
      </c>
      <c r="Q115" s="97">
        <f t="shared" si="74"/>
        <v>0</v>
      </c>
      <c r="R115" s="17">
        <f t="shared" ref="R115" si="75">Q115</f>
        <v>0</v>
      </c>
      <c r="S115" s="239"/>
    </row>
    <row r="116" spans="2:19">
      <c r="B116" s="639" t="str">
        <f>IF($B$112="","",$B$112)</f>
        <v>Ｅ銀行</v>
      </c>
      <c r="C116" s="651"/>
      <c r="D116" s="648" t="s">
        <v>191</v>
      </c>
      <c r="E116" s="220" t="s">
        <v>126</v>
      </c>
      <c r="F116" s="123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6"/>
      <c r="R116" s="18">
        <f>SUM(F116:Q116)</f>
        <v>0</v>
      </c>
      <c r="S116" s="239"/>
    </row>
    <row r="117" spans="2:19">
      <c r="B117" s="641"/>
      <c r="C117" s="652"/>
      <c r="D117" s="649"/>
      <c r="E117" s="221" t="s">
        <v>40</v>
      </c>
      <c r="F117" s="133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2"/>
      <c r="R117" s="14">
        <f t="shared" si="27"/>
        <v>0</v>
      </c>
      <c r="S117" s="239"/>
    </row>
    <row r="118" spans="2:19">
      <c r="B118" s="641"/>
      <c r="C118" s="652"/>
      <c r="D118" s="649"/>
      <c r="E118" s="222" t="s">
        <v>41</v>
      </c>
      <c r="F118" s="125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  <c r="R118" s="15">
        <f t="shared" si="27"/>
        <v>0</v>
      </c>
      <c r="S118" s="239"/>
    </row>
    <row r="119" spans="2:19" ht="14.25" thickBot="1">
      <c r="B119" s="643"/>
      <c r="C119" s="653"/>
      <c r="D119" s="650"/>
      <c r="E119" s="223" t="s">
        <v>42</v>
      </c>
      <c r="F119" s="134"/>
      <c r="G119" s="104">
        <f>SUM(G116)+SUM(F119)-SUM(G117)</f>
        <v>0</v>
      </c>
      <c r="H119" s="16">
        <f>SUM(H116)+SUM(G119)-SUM(H117)</f>
        <v>0</v>
      </c>
      <c r="I119" s="16">
        <f t="shared" ref="I119:Q119" si="76">SUM(I116)+SUM(H119)-SUM(I117)</f>
        <v>0</v>
      </c>
      <c r="J119" s="16">
        <f t="shared" si="76"/>
        <v>0</v>
      </c>
      <c r="K119" s="16">
        <f t="shared" si="76"/>
        <v>0</v>
      </c>
      <c r="L119" s="16">
        <f t="shared" si="76"/>
        <v>0</v>
      </c>
      <c r="M119" s="16">
        <f t="shared" si="76"/>
        <v>0</v>
      </c>
      <c r="N119" s="16">
        <f t="shared" si="76"/>
        <v>0</v>
      </c>
      <c r="O119" s="16">
        <f t="shared" si="76"/>
        <v>0</v>
      </c>
      <c r="P119" s="16">
        <f t="shared" si="76"/>
        <v>0</v>
      </c>
      <c r="Q119" s="16">
        <f t="shared" si="76"/>
        <v>0</v>
      </c>
      <c r="R119" s="17">
        <f t="shared" ref="R119" si="77">Q119</f>
        <v>0</v>
      </c>
      <c r="S119" s="239"/>
    </row>
    <row r="120" spans="2:19">
      <c r="B120" s="639" t="str">
        <f>IF($B$112="","",$B$112)</f>
        <v>Ｅ銀行</v>
      </c>
      <c r="C120" s="651"/>
      <c r="D120" s="648" t="s">
        <v>192</v>
      </c>
      <c r="E120" s="220" t="s">
        <v>126</v>
      </c>
      <c r="F120" s="123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6"/>
      <c r="R120" s="18">
        <f>SUM(F120:Q120)</f>
        <v>0</v>
      </c>
      <c r="S120" s="239"/>
    </row>
    <row r="121" spans="2:19">
      <c r="B121" s="641"/>
      <c r="C121" s="652"/>
      <c r="D121" s="649"/>
      <c r="E121" s="221" t="s">
        <v>40</v>
      </c>
      <c r="F121" s="133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2"/>
      <c r="R121" s="14">
        <f t="shared" si="27"/>
        <v>0</v>
      </c>
      <c r="S121" s="239"/>
    </row>
    <row r="122" spans="2:19" ht="14.25" thickBot="1">
      <c r="B122" s="641"/>
      <c r="C122" s="652"/>
      <c r="D122" s="649"/>
      <c r="E122" s="222" t="s">
        <v>41</v>
      </c>
      <c r="F122" s="125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20"/>
      <c r="R122" s="15">
        <f t="shared" si="27"/>
        <v>0</v>
      </c>
      <c r="S122" s="239"/>
    </row>
    <row r="123" spans="2:19" ht="14.25" thickBot="1">
      <c r="B123" s="643"/>
      <c r="C123" s="653"/>
      <c r="D123" s="650"/>
      <c r="E123" s="223" t="s">
        <v>42</v>
      </c>
      <c r="F123" s="134"/>
      <c r="G123" s="96">
        <f>SUM(G120)+SUM(F123)-SUM(G121)</f>
        <v>0</v>
      </c>
      <c r="H123" s="97">
        <f>SUM(H120)+SUM(G123)-SUM(H121)</f>
        <v>0</v>
      </c>
      <c r="I123" s="97">
        <f t="shared" ref="I123:Q123" si="78">SUM(I120)+SUM(H123)-SUM(I121)</f>
        <v>0</v>
      </c>
      <c r="J123" s="97">
        <f t="shared" si="78"/>
        <v>0</v>
      </c>
      <c r="K123" s="97">
        <f t="shared" si="78"/>
        <v>0</v>
      </c>
      <c r="L123" s="97">
        <f t="shared" si="78"/>
        <v>0</v>
      </c>
      <c r="M123" s="97">
        <f t="shared" si="78"/>
        <v>0</v>
      </c>
      <c r="N123" s="97">
        <f t="shared" si="78"/>
        <v>0</v>
      </c>
      <c r="O123" s="97">
        <f t="shared" si="78"/>
        <v>0</v>
      </c>
      <c r="P123" s="97">
        <f t="shared" si="78"/>
        <v>0</v>
      </c>
      <c r="Q123" s="97">
        <f t="shared" si="78"/>
        <v>0</v>
      </c>
      <c r="R123" s="17">
        <f t="shared" ref="R123" si="79">Q123</f>
        <v>0</v>
      </c>
      <c r="S123" s="239"/>
    </row>
    <row r="124" spans="2:19">
      <c r="B124" s="639" t="str">
        <f>IF($B$112="","",$B$112)</f>
        <v>Ｅ銀行</v>
      </c>
      <c r="C124" s="651"/>
      <c r="D124" s="648" t="s">
        <v>193</v>
      </c>
      <c r="E124" s="220" t="s">
        <v>126</v>
      </c>
      <c r="F124" s="123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6"/>
      <c r="R124" s="18">
        <f>SUM(F124:Q124)</f>
        <v>0</v>
      </c>
      <c r="S124" s="239"/>
    </row>
    <row r="125" spans="2:19">
      <c r="B125" s="641"/>
      <c r="C125" s="652"/>
      <c r="D125" s="649"/>
      <c r="E125" s="221" t="s">
        <v>40</v>
      </c>
      <c r="F125" s="133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2"/>
      <c r="R125" s="14">
        <f t="shared" si="27"/>
        <v>0</v>
      </c>
      <c r="S125" s="239"/>
    </row>
    <row r="126" spans="2:19" ht="14.25" thickBot="1">
      <c r="B126" s="641"/>
      <c r="C126" s="652"/>
      <c r="D126" s="649"/>
      <c r="E126" s="222" t="s">
        <v>41</v>
      </c>
      <c r="F126" s="125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  <c r="R126" s="15">
        <f t="shared" si="27"/>
        <v>0</v>
      </c>
      <c r="S126" s="239"/>
    </row>
    <row r="127" spans="2:19" ht="14.25" thickBot="1">
      <c r="B127" s="643"/>
      <c r="C127" s="653"/>
      <c r="D127" s="650"/>
      <c r="E127" s="223" t="s">
        <v>42</v>
      </c>
      <c r="F127" s="134"/>
      <c r="G127" s="96">
        <f>SUM(G124)+SUM(F127)-SUM(G125)</f>
        <v>0</v>
      </c>
      <c r="H127" s="97">
        <f>SUM(H124)+SUM(G127)-SUM(H125)</f>
        <v>0</v>
      </c>
      <c r="I127" s="97">
        <f t="shared" ref="I127:Q127" si="80">SUM(I124)+SUM(H127)-SUM(I125)</f>
        <v>0</v>
      </c>
      <c r="J127" s="97">
        <f t="shared" si="80"/>
        <v>0</v>
      </c>
      <c r="K127" s="97">
        <f t="shared" si="80"/>
        <v>0</v>
      </c>
      <c r="L127" s="97">
        <f t="shared" si="80"/>
        <v>0</v>
      </c>
      <c r="M127" s="97">
        <f t="shared" si="80"/>
        <v>0</v>
      </c>
      <c r="N127" s="97">
        <f t="shared" si="80"/>
        <v>0</v>
      </c>
      <c r="O127" s="97">
        <f t="shared" si="80"/>
        <v>0</v>
      </c>
      <c r="P127" s="97">
        <f t="shared" si="80"/>
        <v>0</v>
      </c>
      <c r="Q127" s="97">
        <f t="shared" si="80"/>
        <v>0</v>
      </c>
      <c r="R127" s="17">
        <f t="shared" ref="R127" si="81">Q127</f>
        <v>0</v>
      </c>
      <c r="S127" s="239"/>
    </row>
    <row r="128" spans="2:19">
      <c r="B128" s="639" t="str">
        <f>IF($B$112="","",$B$112)</f>
        <v>Ｅ銀行</v>
      </c>
      <c r="C128" s="651"/>
      <c r="D128" s="648" t="s">
        <v>194</v>
      </c>
      <c r="E128" s="220" t="s">
        <v>126</v>
      </c>
      <c r="F128" s="123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6"/>
      <c r="R128" s="18">
        <f>SUM(F128:Q128)</f>
        <v>0</v>
      </c>
      <c r="S128" s="239"/>
    </row>
    <row r="129" spans="2:19">
      <c r="B129" s="641"/>
      <c r="C129" s="652"/>
      <c r="D129" s="649"/>
      <c r="E129" s="221" t="s">
        <v>40</v>
      </c>
      <c r="F129" s="124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8"/>
      <c r="R129" s="14">
        <f t="shared" si="27"/>
        <v>0</v>
      </c>
      <c r="S129" s="239"/>
    </row>
    <row r="130" spans="2:19" ht="14.25" thickBot="1">
      <c r="B130" s="641"/>
      <c r="C130" s="652"/>
      <c r="D130" s="649"/>
      <c r="E130" s="222" t="s">
        <v>41</v>
      </c>
      <c r="F130" s="125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20"/>
      <c r="R130" s="15">
        <f t="shared" si="27"/>
        <v>0</v>
      </c>
      <c r="S130" s="239"/>
    </row>
    <row r="131" spans="2:19" ht="14.25" thickBot="1">
      <c r="B131" s="643"/>
      <c r="C131" s="653"/>
      <c r="D131" s="650"/>
      <c r="E131" s="223" t="s">
        <v>42</v>
      </c>
      <c r="F131" s="134"/>
      <c r="G131" s="96">
        <f>SUM(G128)+SUM(F131)-SUM(G129)</f>
        <v>0</v>
      </c>
      <c r="H131" s="97">
        <f>SUM(H128)+SUM(G131)-SUM(H129)</f>
        <v>0</v>
      </c>
      <c r="I131" s="97">
        <f t="shared" ref="I131:Q131" si="82">SUM(I128)+SUM(H131)-SUM(I129)</f>
        <v>0</v>
      </c>
      <c r="J131" s="97">
        <f t="shared" si="82"/>
        <v>0</v>
      </c>
      <c r="K131" s="97">
        <f t="shared" si="82"/>
        <v>0</v>
      </c>
      <c r="L131" s="97">
        <f t="shared" si="82"/>
        <v>0</v>
      </c>
      <c r="M131" s="97">
        <f t="shared" si="82"/>
        <v>0</v>
      </c>
      <c r="N131" s="97">
        <f t="shared" si="82"/>
        <v>0</v>
      </c>
      <c r="O131" s="97">
        <f t="shared" si="82"/>
        <v>0</v>
      </c>
      <c r="P131" s="97">
        <f t="shared" si="82"/>
        <v>0</v>
      </c>
      <c r="Q131" s="97">
        <f t="shared" si="82"/>
        <v>0</v>
      </c>
      <c r="R131" s="17">
        <f t="shared" ref="R131" si="83">Q131</f>
        <v>0</v>
      </c>
      <c r="S131" s="244"/>
    </row>
    <row r="132" spans="2:19">
      <c r="B132" s="627" t="str">
        <f>IF($B$112="","",$B$112)&amp;"　計"</f>
        <v>Ｅ銀行　計</v>
      </c>
      <c r="C132" s="628"/>
      <c r="D132" s="624" t="s">
        <v>202</v>
      </c>
      <c r="E132" s="138" t="s">
        <v>129</v>
      </c>
      <c r="F132" s="130">
        <f>F112+F116+F120+F124+F128</f>
        <v>0</v>
      </c>
      <c r="G132" s="102">
        <f t="shared" ref="G132:J132" si="84">G112+G116+G120+G124+G128</f>
        <v>0</v>
      </c>
      <c r="H132" s="102">
        <f t="shared" si="84"/>
        <v>0</v>
      </c>
      <c r="I132" s="102">
        <f t="shared" si="84"/>
        <v>0</v>
      </c>
      <c r="J132" s="102">
        <f t="shared" si="84"/>
        <v>0</v>
      </c>
      <c r="K132" s="102">
        <f>K112+K116+K120+K124+K128</f>
        <v>0</v>
      </c>
      <c r="L132" s="102">
        <f t="shared" ref="L132:Q132" si="85">L112+L116+L120+L124+L128</f>
        <v>0</v>
      </c>
      <c r="M132" s="102">
        <f t="shared" si="85"/>
        <v>0</v>
      </c>
      <c r="N132" s="102">
        <f t="shared" si="85"/>
        <v>0</v>
      </c>
      <c r="O132" s="102">
        <f t="shared" si="85"/>
        <v>0</v>
      </c>
      <c r="P132" s="102">
        <f t="shared" si="85"/>
        <v>0</v>
      </c>
      <c r="Q132" s="102">
        <f t="shared" si="85"/>
        <v>0</v>
      </c>
      <c r="R132" s="18">
        <f>SUM(F132:Q132)</f>
        <v>0</v>
      </c>
      <c r="S132" s="240">
        <f>SUM(R112,R116,R120,R124,R128)</f>
        <v>0</v>
      </c>
    </row>
    <row r="133" spans="2:19">
      <c r="B133" s="629"/>
      <c r="C133" s="630"/>
      <c r="D133" s="625"/>
      <c r="E133" s="139" t="s">
        <v>40</v>
      </c>
      <c r="F133" s="130">
        <f>F113+F117+F121+F125+F129</f>
        <v>0</v>
      </c>
      <c r="G133" s="102">
        <f t="shared" ref="G133:Q133" si="86">G113+G117+G121+G125+G129</f>
        <v>0</v>
      </c>
      <c r="H133" s="102">
        <f t="shared" si="86"/>
        <v>0</v>
      </c>
      <c r="I133" s="102">
        <f t="shared" si="86"/>
        <v>0</v>
      </c>
      <c r="J133" s="102">
        <f t="shared" si="86"/>
        <v>0</v>
      </c>
      <c r="K133" s="102">
        <f t="shared" si="86"/>
        <v>0</v>
      </c>
      <c r="L133" s="102">
        <f t="shared" si="86"/>
        <v>0</v>
      </c>
      <c r="M133" s="102">
        <f t="shared" si="86"/>
        <v>0</v>
      </c>
      <c r="N133" s="102">
        <f t="shared" si="86"/>
        <v>0</v>
      </c>
      <c r="O133" s="102">
        <f t="shared" si="86"/>
        <v>0</v>
      </c>
      <c r="P133" s="102">
        <f t="shared" si="86"/>
        <v>0</v>
      </c>
      <c r="Q133" s="102">
        <f t="shared" si="86"/>
        <v>0</v>
      </c>
      <c r="R133" s="14">
        <f t="shared" si="27"/>
        <v>0</v>
      </c>
      <c r="S133" s="240">
        <f t="shared" ref="S133:S135" si="87">SUM(R113,R117,R121,R125,R129)</f>
        <v>0</v>
      </c>
    </row>
    <row r="134" spans="2:19">
      <c r="B134" s="629"/>
      <c r="C134" s="630"/>
      <c r="D134" s="625"/>
      <c r="E134" s="140" t="s">
        <v>41</v>
      </c>
      <c r="F134" s="131">
        <f>F114+F118+F122+F126+F130</f>
        <v>0</v>
      </c>
      <c r="G134" s="19">
        <f t="shared" ref="G134:Q134" si="88">G114+G118+G122+G126+G130</f>
        <v>0</v>
      </c>
      <c r="H134" s="19">
        <f t="shared" si="88"/>
        <v>0</v>
      </c>
      <c r="I134" s="19">
        <f t="shared" si="88"/>
        <v>0</v>
      </c>
      <c r="J134" s="19">
        <f t="shared" si="88"/>
        <v>0</v>
      </c>
      <c r="K134" s="19">
        <f t="shared" si="88"/>
        <v>0</v>
      </c>
      <c r="L134" s="19">
        <f t="shared" si="88"/>
        <v>0</v>
      </c>
      <c r="M134" s="19">
        <f t="shared" si="88"/>
        <v>0</v>
      </c>
      <c r="N134" s="19">
        <f t="shared" si="88"/>
        <v>0</v>
      </c>
      <c r="O134" s="19">
        <f t="shared" si="88"/>
        <v>0</v>
      </c>
      <c r="P134" s="19">
        <f t="shared" si="88"/>
        <v>0</v>
      </c>
      <c r="Q134" s="19">
        <f t="shared" si="88"/>
        <v>0</v>
      </c>
      <c r="R134" s="15">
        <f t="shared" si="27"/>
        <v>0</v>
      </c>
      <c r="S134" s="240">
        <f t="shared" si="87"/>
        <v>0</v>
      </c>
    </row>
    <row r="135" spans="2:19" ht="14.25" thickBot="1">
      <c r="B135" s="631"/>
      <c r="C135" s="632"/>
      <c r="D135" s="626"/>
      <c r="E135" s="141" t="s">
        <v>42</v>
      </c>
      <c r="F135" s="132">
        <f>F115+F119+F123+F127+F131</f>
        <v>0</v>
      </c>
      <c r="G135" s="20">
        <f t="shared" ref="G135:Q135" si="89">G115+G119+G123+G127+G131</f>
        <v>0</v>
      </c>
      <c r="H135" s="20">
        <f t="shared" si="89"/>
        <v>0</v>
      </c>
      <c r="I135" s="20">
        <f t="shared" si="89"/>
        <v>0</v>
      </c>
      <c r="J135" s="20">
        <f t="shared" si="89"/>
        <v>0</v>
      </c>
      <c r="K135" s="20">
        <f t="shared" si="89"/>
        <v>0</v>
      </c>
      <c r="L135" s="20">
        <f t="shared" si="89"/>
        <v>0</v>
      </c>
      <c r="M135" s="20">
        <f t="shared" si="89"/>
        <v>0</v>
      </c>
      <c r="N135" s="20">
        <f t="shared" si="89"/>
        <v>0</v>
      </c>
      <c r="O135" s="20">
        <f t="shared" si="89"/>
        <v>0</v>
      </c>
      <c r="P135" s="20">
        <f t="shared" si="89"/>
        <v>0</v>
      </c>
      <c r="Q135" s="20">
        <f t="shared" si="89"/>
        <v>0</v>
      </c>
      <c r="R135" s="17">
        <f t="shared" ref="R135" si="90">Q135</f>
        <v>0</v>
      </c>
      <c r="S135" s="240">
        <f t="shared" si="87"/>
        <v>0</v>
      </c>
    </row>
    <row r="136" spans="2:19">
      <c r="B136" s="654" t="s">
        <v>130</v>
      </c>
      <c r="C136" s="655"/>
      <c r="D136" s="648" t="s">
        <v>195</v>
      </c>
      <c r="E136" s="220" t="s">
        <v>126</v>
      </c>
      <c r="F136" s="123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6"/>
      <c r="R136" s="18">
        <f>SUM(F136:Q136)</f>
        <v>0</v>
      </c>
      <c r="S136" s="239"/>
    </row>
    <row r="137" spans="2:19">
      <c r="B137" s="656"/>
      <c r="C137" s="657"/>
      <c r="D137" s="649"/>
      <c r="E137" s="224" t="s">
        <v>40</v>
      </c>
      <c r="F137" s="124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8"/>
      <c r="R137" s="14">
        <f t="shared" si="27"/>
        <v>0</v>
      </c>
      <c r="S137" s="239"/>
    </row>
    <row r="138" spans="2:19" ht="14.25" thickBot="1">
      <c r="B138" s="656"/>
      <c r="C138" s="657"/>
      <c r="D138" s="649"/>
      <c r="E138" s="225" t="s">
        <v>41</v>
      </c>
      <c r="F138" s="125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20"/>
      <c r="R138" s="15">
        <f t="shared" si="27"/>
        <v>0</v>
      </c>
      <c r="S138" s="239"/>
    </row>
    <row r="139" spans="2:19" ht="14.25" thickBot="1">
      <c r="B139" s="658"/>
      <c r="C139" s="659"/>
      <c r="D139" s="650"/>
      <c r="E139" s="222" t="s">
        <v>42</v>
      </c>
      <c r="F139" s="134"/>
      <c r="G139" s="96">
        <f>SUM(G136)+SUM(F139)-SUM(G137)</f>
        <v>0</v>
      </c>
      <c r="H139" s="97">
        <f>SUM(H136)+SUM(G139)-SUM(H137)</f>
        <v>0</v>
      </c>
      <c r="I139" s="97">
        <f t="shared" ref="I139:Q139" si="91">SUM(I136)+SUM(H139)-SUM(I137)</f>
        <v>0</v>
      </c>
      <c r="J139" s="97">
        <f t="shared" si="91"/>
        <v>0</v>
      </c>
      <c r="K139" s="97">
        <f t="shared" si="91"/>
        <v>0</v>
      </c>
      <c r="L139" s="97">
        <f t="shared" si="91"/>
        <v>0</v>
      </c>
      <c r="M139" s="97">
        <f t="shared" si="91"/>
        <v>0</v>
      </c>
      <c r="N139" s="97">
        <f t="shared" si="91"/>
        <v>0</v>
      </c>
      <c r="O139" s="97">
        <f t="shared" si="91"/>
        <v>0</v>
      </c>
      <c r="P139" s="97">
        <f t="shared" si="91"/>
        <v>0</v>
      </c>
      <c r="Q139" s="97">
        <f t="shared" si="91"/>
        <v>0</v>
      </c>
      <c r="R139" s="17">
        <f t="shared" ref="R139" si="92">Q139</f>
        <v>0</v>
      </c>
      <c r="S139" s="239"/>
    </row>
    <row r="140" spans="2:19">
      <c r="B140" s="639" t="str">
        <f>IF($B$136="","",$B$136)</f>
        <v>Ｆ銀行</v>
      </c>
      <c r="C140" s="651"/>
      <c r="D140" s="648" t="s">
        <v>196</v>
      </c>
      <c r="E140" s="220" t="s">
        <v>126</v>
      </c>
      <c r="F140" s="123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6"/>
      <c r="R140" s="18">
        <f>SUM(F140:Q140)</f>
        <v>0</v>
      </c>
      <c r="S140" s="239"/>
    </row>
    <row r="141" spans="2:19">
      <c r="B141" s="641"/>
      <c r="C141" s="652"/>
      <c r="D141" s="649"/>
      <c r="E141" s="221" t="s">
        <v>40</v>
      </c>
      <c r="F141" s="124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8"/>
      <c r="R141" s="14">
        <f t="shared" si="27"/>
        <v>0</v>
      </c>
      <c r="S141" s="239"/>
    </row>
    <row r="142" spans="2:19" ht="14.25" thickBot="1">
      <c r="B142" s="641"/>
      <c r="C142" s="652"/>
      <c r="D142" s="649"/>
      <c r="E142" s="222" t="s">
        <v>41</v>
      </c>
      <c r="F142" s="125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20"/>
      <c r="R142" s="15">
        <f t="shared" si="27"/>
        <v>0</v>
      </c>
      <c r="S142" s="239"/>
    </row>
    <row r="143" spans="2:19" ht="14.25" thickBot="1">
      <c r="B143" s="643"/>
      <c r="C143" s="653"/>
      <c r="D143" s="650"/>
      <c r="E143" s="223" t="s">
        <v>42</v>
      </c>
      <c r="F143" s="134"/>
      <c r="G143" s="96">
        <f>SUM(G140)+SUM(F143)-SUM(G141)</f>
        <v>0</v>
      </c>
      <c r="H143" s="97">
        <f>SUM(H140)+SUM(G143)-SUM(H141)</f>
        <v>0</v>
      </c>
      <c r="I143" s="97">
        <f t="shared" ref="I143:Q143" si="93">SUM(I140)+SUM(H143)-SUM(I141)</f>
        <v>0</v>
      </c>
      <c r="J143" s="97">
        <f t="shared" si="93"/>
        <v>0</v>
      </c>
      <c r="K143" s="97">
        <f t="shared" si="93"/>
        <v>0</v>
      </c>
      <c r="L143" s="97">
        <f t="shared" si="93"/>
        <v>0</v>
      </c>
      <c r="M143" s="97">
        <f t="shared" si="93"/>
        <v>0</v>
      </c>
      <c r="N143" s="97">
        <f t="shared" si="93"/>
        <v>0</v>
      </c>
      <c r="O143" s="97">
        <f t="shared" si="93"/>
        <v>0</v>
      </c>
      <c r="P143" s="97">
        <f t="shared" si="93"/>
        <v>0</v>
      </c>
      <c r="Q143" s="97">
        <f t="shared" si="93"/>
        <v>0</v>
      </c>
      <c r="R143" s="17">
        <f t="shared" ref="R143" si="94">Q143</f>
        <v>0</v>
      </c>
      <c r="S143" s="239"/>
    </row>
    <row r="144" spans="2:19">
      <c r="B144" s="639" t="str">
        <f>IF($B$136="","",$B$136)</f>
        <v>Ｆ銀行</v>
      </c>
      <c r="C144" s="651"/>
      <c r="D144" s="648" t="s">
        <v>197</v>
      </c>
      <c r="E144" s="220" t="s">
        <v>126</v>
      </c>
      <c r="F144" s="123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6"/>
      <c r="R144" s="18">
        <f>SUM(F144:Q144)</f>
        <v>0</v>
      </c>
      <c r="S144" s="239"/>
    </row>
    <row r="145" spans="2:19">
      <c r="B145" s="641"/>
      <c r="C145" s="652"/>
      <c r="D145" s="649"/>
      <c r="E145" s="221" t="s">
        <v>40</v>
      </c>
      <c r="F145" s="124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8"/>
      <c r="R145" s="14">
        <f t="shared" si="27"/>
        <v>0</v>
      </c>
      <c r="S145" s="239"/>
    </row>
    <row r="146" spans="2:19" ht="14.25" thickBot="1">
      <c r="B146" s="641"/>
      <c r="C146" s="652"/>
      <c r="D146" s="649"/>
      <c r="E146" s="222" t="s">
        <v>41</v>
      </c>
      <c r="F146" s="125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20"/>
      <c r="R146" s="15">
        <f t="shared" si="27"/>
        <v>0</v>
      </c>
      <c r="S146" s="239"/>
    </row>
    <row r="147" spans="2:19" ht="14.25" thickBot="1">
      <c r="B147" s="643"/>
      <c r="C147" s="653"/>
      <c r="D147" s="650"/>
      <c r="E147" s="223" t="s">
        <v>42</v>
      </c>
      <c r="F147" s="134"/>
      <c r="G147" s="96">
        <f>SUM(G144)+SUM(F147)-SUM(G145)</f>
        <v>0</v>
      </c>
      <c r="H147" s="97">
        <f>SUM(H144)+SUM(G147)-SUM(H145)</f>
        <v>0</v>
      </c>
      <c r="I147" s="97">
        <f t="shared" ref="I147:Q147" si="95">SUM(I144)+SUM(H147)-SUM(I145)</f>
        <v>0</v>
      </c>
      <c r="J147" s="97">
        <f t="shared" si="95"/>
        <v>0</v>
      </c>
      <c r="K147" s="97">
        <f t="shared" si="95"/>
        <v>0</v>
      </c>
      <c r="L147" s="97">
        <f t="shared" si="95"/>
        <v>0</v>
      </c>
      <c r="M147" s="97">
        <f t="shared" si="95"/>
        <v>0</v>
      </c>
      <c r="N147" s="97">
        <f t="shared" si="95"/>
        <v>0</v>
      </c>
      <c r="O147" s="97">
        <f t="shared" si="95"/>
        <v>0</v>
      </c>
      <c r="P147" s="97">
        <f t="shared" si="95"/>
        <v>0</v>
      </c>
      <c r="Q147" s="97">
        <f t="shared" si="95"/>
        <v>0</v>
      </c>
      <c r="R147" s="17">
        <f t="shared" ref="R147" si="96">Q147</f>
        <v>0</v>
      </c>
      <c r="S147" s="239"/>
    </row>
    <row r="148" spans="2:19">
      <c r="B148" s="639" t="str">
        <f>IF($B$136="","",$B$136)</f>
        <v>Ｆ銀行</v>
      </c>
      <c r="C148" s="651"/>
      <c r="D148" s="648" t="s">
        <v>198</v>
      </c>
      <c r="E148" s="220" t="s">
        <v>126</v>
      </c>
      <c r="F148" s="123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6"/>
      <c r="R148" s="18">
        <f>SUM(F148:Q148)</f>
        <v>0</v>
      </c>
      <c r="S148" s="239"/>
    </row>
    <row r="149" spans="2:19">
      <c r="B149" s="641"/>
      <c r="C149" s="652"/>
      <c r="D149" s="649"/>
      <c r="E149" s="221" t="s">
        <v>40</v>
      </c>
      <c r="F149" s="124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8"/>
      <c r="R149" s="14">
        <f t="shared" si="27"/>
        <v>0</v>
      </c>
      <c r="S149" s="239"/>
    </row>
    <row r="150" spans="2:19" ht="14.25" thickBot="1">
      <c r="B150" s="641"/>
      <c r="C150" s="652"/>
      <c r="D150" s="649"/>
      <c r="E150" s="222" t="s">
        <v>41</v>
      </c>
      <c r="F150" s="125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20"/>
      <c r="R150" s="15">
        <f t="shared" si="27"/>
        <v>0</v>
      </c>
      <c r="S150" s="239"/>
    </row>
    <row r="151" spans="2:19" ht="14.25" thickBot="1">
      <c r="B151" s="643"/>
      <c r="C151" s="653"/>
      <c r="D151" s="650"/>
      <c r="E151" s="223" t="s">
        <v>42</v>
      </c>
      <c r="F151" s="134"/>
      <c r="G151" s="96">
        <f>SUM(G148)+SUM(F151)-SUM(G149)</f>
        <v>0</v>
      </c>
      <c r="H151" s="97">
        <f>SUM(H148)+SUM(G151)-SUM(H149)</f>
        <v>0</v>
      </c>
      <c r="I151" s="97">
        <f t="shared" ref="I151:Q151" si="97">SUM(I148)+SUM(H151)-SUM(I149)</f>
        <v>0</v>
      </c>
      <c r="J151" s="97">
        <f t="shared" si="97"/>
        <v>0</v>
      </c>
      <c r="K151" s="97">
        <f t="shared" si="97"/>
        <v>0</v>
      </c>
      <c r="L151" s="97">
        <f t="shared" si="97"/>
        <v>0</v>
      </c>
      <c r="M151" s="97">
        <f t="shared" si="97"/>
        <v>0</v>
      </c>
      <c r="N151" s="97">
        <f t="shared" si="97"/>
        <v>0</v>
      </c>
      <c r="O151" s="97">
        <f t="shared" si="97"/>
        <v>0</v>
      </c>
      <c r="P151" s="97">
        <f t="shared" si="97"/>
        <v>0</v>
      </c>
      <c r="Q151" s="97">
        <f t="shared" si="97"/>
        <v>0</v>
      </c>
      <c r="R151" s="17">
        <f t="shared" ref="R151" si="98">Q151</f>
        <v>0</v>
      </c>
      <c r="S151" s="239"/>
    </row>
    <row r="152" spans="2:19">
      <c r="B152" s="639" t="str">
        <f>IF($B$136="","",$B$136)</f>
        <v>Ｆ銀行</v>
      </c>
      <c r="C152" s="651"/>
      <c r="D152" s="648" t="s">
        <v>199</v>
      </c>
      <c r="E152" s="220" t="s">
        <v>126</v>
      </c>
      <c r="F152" s="123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6"/>
      <c r="R152" s="18">
        <f>SUM(F152:Q152)</f>
        <v>0</v>
      </c>
      <c r="S152" s="239"/>
    </row>
    <row r="153" spans="2:19">
      <c r="B153" s="641"/>
      <c r="C153" s="652"/>
      <c r="D153" s="649"/>
      <c r="E153" s="221" t="s">
        <v>40</v>
      </c>
      <c r="F153" s="124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8"/>
      <c r="R153" s="14">
        <f t="shared" si="27"/>
        <v>0</v>
      </c>
      <c r="S153" s="239"/>
    </row>
    <row r="154" spans="2:19" ht="14.25" thickBot="1">
      <c r="B154" s="641"/>
      <c r="C154" s="652"/>
      <c r="D154" s="649"/>
      <c r="E154" s="222" t="s">
        <v>41</v>
      </c>
      <c r="F154" s="125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20"/>
      <c r="R154" s="15">
        <f t="shared" ref="R154" si="99">SUM(F154:Q154)</f>
        <v>0</v>
      </c>
      <c r="S154" s="239"/>
    </row>
    <row r="155" spans="2:19" ht="14.25" thickBot="1">
      <c r="B155" s="643"/>
      <c r="C155" s="653"/>
      <c r="D155" s="650"/>
      <c r="E155" s="223" t="s">
        <v>42</v>
      </c>
      <c r="F155" s="134"/>
      <c r="G155" s="96">
        <f>SUM(G152)+SUM(F155)-SUM(G153)</f>
        <v>0</v>
      </c>
      <c r="H155" s="97">
        <f>SUM(H152)+SUM(G155)-SUM(H153)</f>
        <v>0</v>
      </c>
      <c r="I155" s="97">
        <f t="shared" ref="I155:Q155" si="100">SUM(I152)+SUM(H155)-SUM(I153)</f>
        <v>0</v>
      </c>
      <c r="J155" s="97">
        <f t="shared" si="100"/>
        <v>0</v>
      </c>
      <c r="K155" s="97">
        <f t="shared" si="100"/>
        <v>0</v>
      </c>
      <c r="L155" s="97">
        <f t="shared" si="100"/>
        <v>0</v>
      </c>
      <c r="M155" s="97">
        <f t="shared" si="100"/>
        <v>0</v>
      </c>
      <c r="N155" s="97">
        <f t="shared" si="100"/>
        <v>0</v>
      </c>
      <c r="O155" s="97">
        <f t="shared" si="100"/>
        <v>0</v>
      </c>
      <c r="P155" s="97">
        <f t="shared" si="100"/>
        <v>0</v>
      </c>
      <c r="Q155" s="97">
        <f t="shared" si="100"/>
        <v>0</v>
      </c>
      <c r="R155" s="17">
        <f t="shared" ref="R155" si="101">Q155</f>
        <v>0</v>
      </c>
      <c r="S155" s="244"/>
    </row>
    <row r="156" spans="2:19">
      <c r="B156" s="627" t="str">
        <f>IF($B$136="","",$B$136)&amp;"　計"</f>
        <v>Ｆ銀行　計</v>
      </c>
      <c r="C156" s="628"/>
      <c r="D156" s="624" t="s">
        <v>202</v>
      </c>
      <c r="E156" s="138" t="s">
        <v>129</v>
      </c>
      <c r="F156" s="130">
        <f>F136+F140+F144+F148+F152</f>
        <v>0</v>
      </c>
      <c r="G156" s="102">
        <f t="shared" ref="G156:Q156" si="102">G136+G140+G144+G148+G152</f>
        <v>0</v>
      </c>
      <c r="H156" s="102">
        <f t="shared" si="102"/>
        <v>0</v>
      </c>
      <c r="I156" s="102">
        <f t="shared" si="102"/>
        <v>0</v>
      </c>
      <c r="J156" s="102">
        <f t="shared" si="102"/>
        <v>0</v>
      </c>
      <c r="K156" s="102">
        <f t="shared" si="102"/>
        <v>0</v>
      </c>
      <c r="L156" s="102">
        <f t="shared" si="102"/>
        <v>0</v>
      </c>
      <c r="M156" s="102">
        <f t="shared" si="102"/>
        <v>0</v>
      </c>
      <c r="N156" s="102">
        <f t="shared" si="102"/>
        <v>0</v>
      </c>
      <c r="O156" s="102">
        <f t="shared" si="102"/>
        <v>0</v>
      </c>
      <c r="P156" s="102">
        <f t="shared" si="102"/>
        <v>0</v>
      </c>
      <c r="Q156" s="102">
        <f t="shared" si="102"/>
        <v>0</v>
      </c>
      <c r="R156" s="18">
        <f>SUM(F156:Q156)</f>
        <v>0</v>
      </c>
      <c r="S156" s="240">
        <f>SUM(R136,R140,R144,R148,R152)</f>
        <v>0</v>
      </c>
    </row>
    <row r="157" spans="2:19">
      <c r="B157" s="629"/>
      <c r="C157" s="630"/>
      <c r="D157" s="625"/>
      <c r="E157" s="139" t="s">
        <v>40</v>
      </c>
      <c r="F157" s="130">
        <f>F137+F141+F145+F149+F153</f>
        <v>0</v>
      </c>
      <c r="G157" s="102">
        <f t="shared" ref="G157:Q157" si="103">G137+G141+G145+G149+G153</f>
        <v>0</v>
      </c>
      <c r="H157" s="102">
        <f t="shared" si="103"/>
        <v>0</v>
      </c>
      <c r="I157" s="102">
        <f t="shared" si="103"/>
        <v>0</v>
      </c>
      <c r="J157" s="102">
        <f t="shared" si="103"/>
        <v>0</v>
      </c>
      <c r="K157" s="102">
        <f t="shared" si="103"/>
        <v>0</v>
      </c>
      <c r="L157" s="102">
        <f t="shared" si="103"/>
        <v>0</v>
      </c>
      <c r="M157" s="102">
        <f t="shared" si="103"/>
        <v>0</v>
      </c>
      <c r="N157" s="102">
        <f t="shared" si="103"/>
        <v>0</v>
      </c>
      <c r="O157" s="102">
        <f t="shared" si="103"/>
        <v>0</v>
      </c>
      <c r="P157" s="102">
        <f t="shared" si="103"/>
        <v>0</v>
      </c>
      <c r="Q157" s="102">
        <f t="shared" si="103"/>
        <v>0</v>
      </c>
      <c r="R157" s="14">
        <f t="shared" ref="R157:R158" si="104">SUM(F157:Q157)</f>
        <v>0</v>
      </c>
      <c r="S157" s="240">
        <f t="shared" ref="S157:S159" si="105">SUM(R137,R141,R145,R149,R153)</f>
        <v>0</v>
      </c>
    </row>
    <row r="158" spans="2:19">
      <c r="B158" s="629"/>
      <c r="C158" s="630"/>
      <c r="D158" s="625"/>
      <c r="E158" s="140" t="s">
        <v>41</v>
      </c>
      <c r="F158" s="131">
        <f>F138+F142+F146+F150+F154</f>
        <v>0</v>
      </c>
      <c r="G158" s="19">
        <f t="shared" ref="G158:Q158" si="106">G138+G142+G146+G150+G154</f>
        <v>0</v>
      </c>
      <c r="H158" s="19">
        <f t="shared" si="106"/>
        <v>0</v>
      </c>
      <c r="I158" s="19">
        <f t="shared" si="106"/>
        <v>0</v>
      </c>
      <c r="J158" s="19">
        <f t="shared" si="106"/>
        <v>0</v>
      </c>
      <c r="K158" s="19">
        <f t="shared" si="106"/>
        <v>0</v>
      </c>
      <c r="L158" s="19">
        <f t="shared" si="106"/>
        <v>0</v>
      </c>
      <c r="M158" s="19">
        <f t="shared" si="106"/>
        <v>0</v>
      </c>
      <c r="N158" s="19">
        <f t="shared" si="106"/>
        <v>0</v>
      </c>
      <c r="O158" s="19">
        <f t="shared" si="106"/>
        <v>0</v>
      </c>
      <c r="P158" s="19">
        <f t="shared" si="106"/>
        <v>0</v>
      </c>
      <c r="Q158" s="19">
        <f t="shared" si="106"/>
        <v>0</v>
      </c>
      <c r="R158" s="15">
        <f t="shared" si="104"/>
        <v>0</v>
      </c>
      <c r="S158" s="240">
        <f t="shared" si="105"/>
        <v>0</v>
      </c>
    </row>
    <row r="159" spans="2:19" ht="14.25" thickBot="1">
      <c r="B159" s="631"/>
      <c r="C159" s="632"/>
      <c r="D159" s="626"/>
      <c r="E159" s="141" t="s">
        <v>42</v>
      </c>
      <c r="F159" s="132">
        <f>F139+F143+F147+F151+F155</f>
        <v>0</v>
      </c>
      <c r="G159" s="20">
        <f t="shared" ref="G159:Q159" si="107">G139+G143+G147+G151+G155</f>
        <v>0</v>
      </c>
      <c r="H159" s="20">
        <f t="shared" si="107"/>
        <v>0</v>
      </c>
      <c r="I159" s="20">
        <f t="shared" si="107"/>
        <v>0</v>
      </c>
      <c r="J159" s="20">
        <f t="shared" si="107"/>
        <v>0</v>
      </c>
      <c r="K159" s="20">
        <f t="shared" si="107"/>
        <v>0</v>
      </c>
      <c r="L159" s="20">
        <f t="shared" si="107"/>
        <v>0</v>
      </c>
      <c r="M159" s="20">
        <f t="shared" si="107"/>
        <v>0</v>
      </c>
      <c r="N159" s="20">
        <f t="shared" si="107"/>
        <v>0</v>
      </c>
      <c r="O159" s="20">
        <f t="shared" si="107"/>
        <v>0</v>
      </c>
      <c r="P159" s="20">
        <f t="shared" si="107"/>
        <v>0</v>
      </c>
      <c r="Q159" s="20">
        <f t="shared" si="107"/>
        <v>0</v>
      </c>
      <c r="R159" s="17">
        <f t="shared" ref="R159" si="108">Q159</f>
        <v>0</v>
      </c>
      <c r="S159" s="240">
        <f t="shared" si="105"/>
        <v>0</v>
      </c>
    </row>
  </sheetData>
  <sheetProtection sheet="1" objects="1" scenarios="1" formatCells="0" selectLockedCells="1"/>
  <mergeCells count="105">
    <mergeCell ref="M84:M87"/>
    <mergeCell ref="N84:N87"/>
    <mergeCell ref="O84:O87"/>
    <mergeCell ref="P84:P87"/>
    <mergeCell ref="Q84:Q87"/>
    <mergeCell ref="H84:H87"/>
    <mergeCell ref="I84:I87"/>
    <mergeCell ref="J84:J87"/>
    <mergeCell ref="K84:K87"/>
    <mergeCell ref="L84:L87"/>
    <mergeCell ref="E84:E87"/>
    <mergeCell ref="F84:F87"/>
    <mergeCell ref="G84:G87"/>
    <mergeCell ref="D136:D139"/>
    <mergeCell ref="B136:C139"/>
    <mergeCell ref="B148:C151"/>
    <mergeCell ref="D148:D151"/>
    <mergeCell ref="B144:C147"/>
    <mergeCell ref="D144:D147"/>
    <mergeCell ref="B120:C123"/>
    <mergeCell ref="D116:D119"/>
    <mergeCell ref="B116:C119"/>
    <mergeCell ref="D92:D95"/>
    <mergeCell ref="B92:C95"/>
    <mergeCell ref="D96:D99"/>
    <mergeCell ref="B96:C99"/>
    <mergeCell ref="D156:D159"/>
    <mergeCell ref="B156:C159"/>
    <mergeCell ref="D152:D155"/>
    <mergeCell ref="B152:C155"/>
    <mergeCell ref="D140:D143"/>
    <mergeCell ref="B140:C143"/>
    <mergeCell ref="B8:D11"/>
    <mergeCell ref="D72:D75"/>
    <mergeCell ref="B72:C75"/>
    <mergeCell ref="D108:D111"/>
    <mergeCell ref="B108:C111"/>
    <mergeCell ref="D100:D103"/>
    <mergeCell ref="B100:C103"/>
    <mergeCell ref="D104:D107"/>
    <mergeCell ref="B104:C107"/>
    <mergeCell ref="D112:D115"/>
    <mergeCell ref="B112:C115"/>
    <mergeCell ref="D132:D135"/>
    <mergeCell ref="B132:C135"/>
    <mergeCell ref="D128:D131"/>
    <mergeCell ref="B128:C131"/>
    <mergeCell ref="D124:D127"/>
    <mergeCell ref="B124:C127"/>
    <mergeCell ref="D120:D123"/>
    <mergeCell ref="B12:C15"/>
    <mergeCell ref="D52:D55"/>
    <mergeCell ref="B52:C55"/>
    <mergeCell ref="D48:D51"/>
    <mergeCell ref="B48:C51"/>
    <mergeCell ref="D44:D47"/>
    <mergeCell ref="B44:C47"/>
    <mergeCell ref="D40:D43"/>
    <mergeCell ref="B40:C43"/>
    <mergeCell ref="D36:D39"/>
    <mergeCell ref="B36:C39"/>
    <mergeCell ref="D28:D31"/>
    <mergeCell ref="B28:C31"/>
    <mergeCell ref="D24:D27"/>
    <mergeCell ref="B24:C27"/>
    <mergeCell ref="D76:D79"/>
    <mergeCell ref="B76:C79"/>
    <mergeCell ref="D80:D83"/>
    <mergeCell ref="B80:C83"/>
    <mergeCell ref="D88:D91"/>
    <mergeCell ref="B88:C91"/>
    <mergeCell ref="D56:D59"/>
    <mergeCell ref="B56:C59"/>
    <mergeCell ref="D60:D63"/>
    <mergeCell ref="B60:C63"/>
    <mergeCell ref="B68:C71"/>
    <mergeCell ref="D68:D71"/>
    <mergeCell ref="B64:C67"/>
    <mergeCell ref="D64:D67"/>
    <mergeCell ref="B84:C87"/>
    <mergeCell ref="D84:D87"/>
    <mergeCell ref="M2:Q2"/>
    <mergeCell ref="J2:L2"/>
    <mergeCell ref="D32:D35"/>
    <mergeCell ref="B32:C35"/>
    <mergeCell ref="O4:O7"/>
    <mergeCell ref="P4:P7"/>
    <mergeCell ref="Q4:Q7"/>
    <mergeCell ref="L4:L7"/>
    <mergeCell ref="M4:M7"/>
    <mergeCell ref="N4:N7"/>
    <mergeCell ref="I4:I7"/>
    <mergeCell ref="J4:J7"/>
    <mergeCell ref="K4:K7"/>
    <mergeCell ref="B4:C7"/>
    <mergeCell ref="D4:D7"/>
    <mergeCell ref="E4:E7"/>
    <mergeCell ref="F4:F7"/>
    <mergeCell ref="G4:G7"/>
    <mergeCell ref="H4:H7"/>
    <mergeCell ref="D20:D23"/>
    <mergeCell ref="B20:C23"/>
    <mergeCell ref="D16:D19"/>
    <mergeCell ref="B16:C19"/>
    <mergeCell ref="D12:D15"/>
  </mergeCells>
  <phoneticPr fontId="1"/>
  <conditionalFormatting sqref="J2:L2">
    <cfRule type="cellIs" dxfId="1" priority="1" operator="between">
      <formula>43586</formula>
      <formula>43830</formula>
    </cfRule>
  </conditionalFormatting>
  <dataValidations count="2">
    <dataValidation imeMode="on" allowBlank="1" showInputMessage="1" showErrorMessage="1" sqref="B12:C15 B36:C39 B60:C63 B88:C91 B112:C115 B136:C139"/>
    <dataValidation imeMode="off" allowBlank="1" showInputMessage="1" showErrorMessage="1" sqref="F12:Q31"/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77" orientation="landscape" cellComments="asDisplayed" r:id="rId1"/>
  <headerFooter>
    <oddFooter>&amp;L&amp;K04-046➣一般社団法人　広島県中小企業診断協会
   資金繰り表研究会</oddFooter>
  </headerFooter>
  <rowBreaks count="1" manualBreakCount="1">
    <brk id="8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9"/>
  <sheetViews>
    <sheetView showGridLines="0" zoomScale="80" zoomScaleNormal="80" workbookViewId="0">
      <pane xSplit="5" ySplit="11" topLeftCell="F12" activePane="bottomRight" state="frozen"/>
      <selection activeCell="G3" sqref="G3"/>
      <selection pane="topRight" activeCell="G3" sqref="G3"/>
      <selection pane="bottomLeft" activeCell="G3" sqref="G3"/>
      <selection pane="bottomRight" activeCell="F12" sqref="F12"/>
    </sheetView>
  </sheetViews>
  <sheetFormatPr defaultRowHeight="13.5"/>
  <cols>
    <col min="1" max="1" width="5.625" customWidth="1"/>
    <col min="4" max="19" width="12.125" customWidth="1"/>
  </cols>
  <sheetData>
    <row r="1" spans="2:19" ht="1.5" customHeight="1"/>
    <row r="2" spans="2:19" ht="18.75">
      <c r="B2" s="10" t="s">
        <v>132</v>
      </c>
      <c r="C2" s="35"/>
      <c r="D2" s="35"/>
      <c r="E2" s="35"/>
      <c r="F2" t="s">
        <v>76</v>
      </c>
      <c r="G2" s="35"/>
      <c r="H2" s="35"/>
      <c r="I2" s="35"/>
      <c r="J2" s="623">
        <f>資金繰り表フォーム!I3</f>
        <v>43822</v>
      </c>
      <c r="K2" s="623"/>
      <c r="L2" s="623"/>
      <c r="M2" s="535" t="str">
        <f>IF(資金繰り表フォーム!$B$3="","",資金繰り表フォーム!$B$3)</f>
        <v>OO社</v>
      </c>
      <c r="N2" s="535"/>
      <c r="O2" s="535"/>
      <c r="P2" s="535"/>
      <c r="Q2" s="535"/>
      <c r="R2" s="103" t="s">
        <v>1</v>
      </c>
    </row>
    <row r="3" spans="2:19" ht="2.2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9">
      <c r="B4" s="639" t="s">
        <v>36</v>
      </c>
      <c r="C4" s="640"/>
      <c r="D4" s="645" t="s">
        <v>37</v>
      </c>
      <c r="E4" s="645"/>
      <c r="F4" s="669">
        <f>簡易収支計画!$G$34</f>
        <v>4</v>
      </c>
      <c r="G4" s="669">
        <f>簡易収支計画!$H$34</f>
        <v>5</v>
      </c>
      <c r="H4" s="669">
        <f>簡易収支計画!$I$34</f>
        <v>6</v>
      </c>
      <c r="I4" s="669">
        <f>簡易収支計画!$J$34</f>
        <v>7</v>
      </c>
      <c r="J4" s="669">
        <f>簡易収支計画!$K$34</f>
        <v>8</v>
      </c>
      <c r="K4" s="669">
        <f>簡易収支計画!$L$34</f>
        <v>9</v>
      </c>
      <c r="L4" s="669">
        <f>簡易収支計画!$M$34</f>
        <v>10</v>
      </c>
      <c r="M4" s="669">
        <f>簡易収支計画!$N$34</f>
        <v>11</v>
      </c>
      <c r="N4" s="669">
        <f>簡易収支計画!$O$34</f>
        <v>12</v>
      </c>
      <c r="O4" s="669">
        <f>簡易収支計画!$P$34</f>
        <v>1</v>
      </c>
      <c r="P4" s="669">
        <f>簡易収支計画!$Q$34</f>
        <v>2</v>
      </c>
      <c r="Q4" s="669">
        <f>簡易収支計画!$R$34</f>
        <v>3</v>
      </c>
      <c r="R4" s="11" t="s">
        <v>128</v>
      </c>
      <c r="S4" s="239"/>
    </row>
    <row r="5" spans="2:19">
      <c r="B5" s="641"/>
      <c r="C5" s="642"/>
      <c r="D5" s="646"/>
      <c r="E5" s="646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98" t="s">
        <v>127</v>
      </c>
      <c r="S5" s="239"/>
    </row>
    <row r="6" spans="2:19">
      <c r="B6" s="641"/>
      <c r="C6" s="642"/>
      <c r="D6" s="646"/>
      <c r="E6" s="646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12" t="s">
        <v>38</v>
      </c>
      <c r="S6" s="239"/>
    </row>
    <row r="7" spans="2:19" ht="14.25" thickBot="1">
      <c r="B7" s="643"/>
      <c r="C7" s="644"/>
      <c r="D7" s="647"/>
      <c r="E7" s="647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13" t="s">
        <v>39</v>
      </c>
      <c r="S7" s="244" t="s">
        <v>206</v>
      </c>
    </row>
    <row r="8" spans="2:19">
      <c r="B8" s="660" t="s">
        <v>139</v>
      </c>
      <c r="C8" s="661"/>
      <c r="D8" s="662"/>
      <c r="E8" s="142" t="s">
        <v>137</v>
      </c>
      <c r="F8" s="135">
        <f t="shared" ref="F8:Q8" si="0">F132+F108+F80+F32+F156+F56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106">
        <f t="shared" si="0"/>
        <v>0</v>
      </c>
      <c r="R8" s="105">
        <f t="shared" ref="R8:R10" si="1">SUM(F8:Q8)</f>
        <v>0</v>
      </c>
      <c r="S8" s="241">
        <f>SUM(R32,R56,R80,R108,R132,R156)</f>
        <v>0</v>
      </c>
    </row>
    <row r="9" spans="2:19">
      <c r="B9" s="663"/>
      <c r="C9" s="664"/>
      <c r="D9" s="665"/>
      <c r="E9" s="143" t="s">
        <v>133</v>
      </c>
      <c r="F9" s="136">
        <f t="shared" ref="F9:Q9" si="2">F133+F109+F81+F33+F157+F57</f>
        <v>0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0</v>
      </c>
      <c r="Q9" s="107">
        <f t="shared" si="2"/>
        <v>0</v>
      </c>
      <c r="R9" s="105">
        <f t="shared" si="1"/>
        <v>0</v>
      </c>
      <c r="S9" s="240">
        <f>SUM(R33,R57,R81,R109,R133,R157)</f>
        <v>0</v>
      </c>
    </row>
    <row r="10" spans="2:19">
      <c r="B10" s="663"/>
      <c r="C10" s="664"/>
      <c r="D10" s="665"/>
      <c r="E10" s="144" t="s">
        <v>138</v>
      </c>
      <c r="F10" s="136">
        <f t="shared" ref="F10:Q10" si="3">F134+F110+F82+F34+F158+F58</f>
        <v>0</v>
      </c>
      <c r="G10" s="22">
        <f t="shared" si="3"/>
        <v>0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107">
        <f t="shared" si="3"/>
        <v>0</v>
      </c>
      <c r="R10" s="23">
        <f t="shared" si="1"/>
        <v>0</v>
      </c>
      <c r="S10" s="240">
        <f>SUM(R34,R58,R82,R110,R134,R158)</f>
        <v>0</v>
      </c>
    </row>
    <row r="11" spans="2:19" ht="14.25" thickBot="1">
      <c r="B11" s="666"/>
      <c r="C11" s="667"/>
      <c r="D11" s="668"/>
      <c r="E11" s="145" t="s">
        <v>135</v>
      </c>
      <c r="F11" s="137">
        <f t="shared" ref="F11:Q11" si="4">F135+F111+F83+F35+F159+F59</f>
        <v>0</v>
      </c>
      <c r="G11" s="24">
        <f t="shared" si="4"/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108">
        <f t="shared" si="4"/>
        <v>0</v>
      </c>
      <c r="R11" s="25">
        <f t="shared" ref="R11" si="5">Q11</f>
        <v>0</v>
      </c>
      <c r="S11" s="240">
        <f>SUM(R35,R59,R83,R111,R135,R159)</f>
        <v>0</v>
      </c>
    </row>
    <row r="12" spans="2:19">
      <c r="B12" s="654" t="s">
        <v>292</v>
      </c>
      <c r="C12" s="655"/>
      <c r="D12" s="648" t="s">
        <v>140</v>
      </c>
      <c r="E12" s="220" t="s">
        <v>126</v>
      </c>
      <c r="F12" s="126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8">
        <f>SUM(F12:Q12)</f>
        <v>0</v>
      </c>
      <c r="S12" s="239"/>
    </row>
    <row r="13" spans="2:19">
      <c r="B13" s="656"/>
      <c r="C13" s="657"/>
      <c r="D13" s="649"/>
      <c r="E13" s="221" t="s">
        <v>134</v>
      </c>
      <c r="F13" s="127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14">
        <f>SUM(F13:Q13)</f>
        <v>0</v>
      </c>
      <c r="S13" s="239"/>
    </row>
    <row r="14" spans="2:19" ht="14.25" thickBot="1">
      <c r="B14" s="656"/>
      <c r="C14" s="657"/>
      <c r="D14" s="649"/>
      <c r="E14" s="222" t="s">
        <v>41</v>
      </c>
      <c r="F14" s="128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15">
        <f>SUM(F14:Q14)</f>
        <v>0</v>
      </c>
      <c r="S14" s="239"/>
    </row>
    <row r="15" spans="2:19" ht="14.25" thickBot="1">
      <c r="B15" s="658"/>
      <c r="C15" s="659"/>
      <c r="D15" s="650"/>
      <c r="E15" s="223" t="s">
        <v>136</v>
      </c>
      <c r="F15" s="289"/>
      <c r="G15" s="99">
        <f>SUM(G12)+SUM(F15)-SUM(G13)</f>
        <v>0</v>
      </c>
      <c r="H15" s="100">
        <f>SUM(H12)+SUM(G15)-SUM(H13)</f>
        <v>0</v>
      </c>
      <c r="I15" s="100">
        <f t="shared" ref="I15:Q15" si="6">SUM(I12)+SUM(H15)-SUM(I13)</f>
        <v>0</v>
      </c>
      <c r="J15" s="100">
        <f t="shared" si="6"/>
        <v>0</v>
      </c>
      <c r="K15" s="100">
        <f t="shared" si="6"/>
        <v>0</v>
      </c>
      <c r="L15" s="100">
        <f t="shared" si="6"/>
        <v>0</v>
      </c>
      <c r="M15" s="100">
        <f t="shared" si="6"/>
        <v>0</v>
      </c>
      <c r="N15" s="100">
        <f t="shared" si="6"/>
        <v>0</v>
      </c>
      <c r="O15" s="100">
        <f t="shared" si="6"/>
        <v>0</v>
      </c>
      <c r="P15" s="100">
        <f t="shared" si="6"/>
        <v>0</v>
      </c>
      <c r="Q15" s="100">
        <f t="shared" si="6"/>
        <v>0</v>
      </c>
      <c r="R15" s="17">
        <f>Q15</f>
        <v>0</v>
      </c>
      <c r="S15" s="239"/>
    </row>
    <row r="16" spans="2:19">
      <c r="B16" s="639" t="str">
        <f>IF($B$12="","",$B$12)</f>
        <v>AAA銀行</v>
      </c>
      <c r="C16" s="651"/>
      <c r="D16" s="648" t="s">
        <v>141</v>
      </c>
      <c r="E16" s="220" t="s">
        <v>137</v>
      </c>
      <c r="F16" s="126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8">
        <f>SUM(F16:Q16)</f>
        <v>0</v>
      </c>
      <c r="S16" s="239"/>
    </row>
    <row r="17" spans="2:19">
      <c r="B17" s="641"/>
      <c r="C17" s="652"/>
      <c r="D17" s="649"/>
      <c r="E17" s="221" t="s">
        <v>133</v>
      </c>
      <c r="F17" s="127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4">
        <f t="shared" ref="R17:R18" si="7">SUM(F17:Q17)</f>
        <v>0</v>
      </c>
      <c r="S17" s="239"/>
    </row>
    <row r="18" spans="2:19" ht="14.25" thickBot="1">
      <c r="B18" s="641"/>
      <c r="C18" s="652"/>
      <c r="D18" s="649"/>
      <c r="E18" s="222" t="s">
        <v>138</v>
      </c>
      <c r="F18" s="128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15">
        <f t="shared" si="7"/>
        <v>0</v>
      </c>
      <c r="S18" s="239"/>
    </row>
    <row r="19" spans="2:19" ht="14.25" thickBot="1">
      <c r="B19" s="643"/>
      <c r="C19" s="653"/>
      <c r="D19" s="650"/>
      <c r="E19" s="223" t="s">
        <v>135</v>
      </c>
      <c r="F19" s="289"/>
      <c r="G19" s="99">
        <f>SUM(G16)+SUM(F19)-SUM(G17)</f>
        <v>0</v>
      </c>
      <c r="H19" s="100">
        <f>SUM(H16)+SUM(G19)-SUM(H17)</f>
        <v>0</v>
      </c>
      <c r="I19" s="100">
        <f t="shared" ref="I19:Q19" si="8">SUM(I16)+SUM(H19)-SUM(I17)</f>
        <v>0</v>
      </c>
      <c r="J19" s="100">
        <f t="shared" si="8"/>
        <v>0</v>
      </c>
      <c r="K19" s="100">
        <f t="shared" si="8"/>
        <v>0</v>
      </c>
      <c r="L19" s="100">
        <f t="shared" si="8"/>
        <v>0</v>
      </c>
      <c r="M19" s="100">
        <f t="shared" si="8"/>
        <v>0</v>
      </c>
      <c r="N19" s="100">
        <f t="shared" si="8"/>
        <v>0</v>
      </c>
      <c r="O19" s="100">
        <f t="shared" si="8"/>
        <v>0</v>
      </c>
      <c r="P19" s="100">
        <f t="shared" si="8"/>
        <v>0</v>
      </c>
      <c r="Q19" s="101">
        <f t="shared" si="8"/>
        <v>0</v>
      </c>
      <c r="R19" s="17">
        <f t="shared" ref="R19" si="9">Q19</f>
        <v>0</v>
      </c>
      <c r="S19" s="239"/>
    </row>
    <row r="20" spans="2:19">
      <c r="B20" s="639" t="str">
        <f t="shared" ref="B20" si="10">IF($B$12="","",$B$12)</f>
        <v>AAA銀行</v>
      </c>
      <c r="C20" s="651"/>
      <c r="D20" s="648" t="s">
        <v>142</v>
      </c>
      <c r="E20" s="220" t="s">
        <v>137</v>
      </c>
      <c r="F20" s="126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18">
        <f>SUM(F20:Q20)</f>
        <v>0</v>
      </c>
      <c r="S20" s="239"/>
    </row>
    <row r="21" spans="2:19">
      <c r="B21" s="641"/>
      <c r="C21" s="652"/>
      <c r="D21" s="649"/>
      <c r="E21" s="221" t="s">
        <v>133</v>
      </c>
      <c r="F21" s="127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4">
        <f t="shared" ref="R21:R34" si="11">SUM(F21:Q21)</f>
        <v>0</v>
      </c>
      <c r="S21" s="239"/>
    </row>
    <row r="22" spans="2:19" ht="14.25" thickBot="1">
      <c r="B22" s="641"/>
      <c r="C22" s="652"/>
      <c r="D22" s="649"/>
      <c r="E22" s="222" t="s">
        <v>138</v>
      </c>
      <c r="F22" s="128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5">
        <f t="shared" si="11"/>
        <v>0</v>
      </c>
      <c r="S22" s="239"/>
    </row>
    <row r="23" spans="2:19" ht="14.25" thickBot="1">
      <c r="B23" s="643"/>
      <c r="C23" s="653"/>
      <c r="D23" s="650"/>
      <c r="E23" s="223" t="s">
        <v>135</v>
      </c>
      <c r="F23" s="289"/>
      <c r="G23" s="99">
        <f>SUM(G20)+SUM(F23)-SUM(G21)</f>
        <v>0</v>
      </c>
      <c r="H23" s="100">
        <f>SUM(H20)+SUM(G23)-SUM(H21)</f>
        <v>0</v>
      </c>
      <c r="I23" s="100">
        <f t="shared" ref="I23:Q23" si="12">SUM(I20)+SUM(H23)-SUM(I21)</f>
        <v>0</v>
      </c>
      <c r="J23" s="100">
        <f t="shared" si="12"/>
        <v>0</v>
      </c>
      <c r="K23" s="100">
        <f t="shared" si="12"/>
        <v>0</v>
      </c>
      <c r="L23" s="100">
        <f t="shared" si="12"/>
        <v>0</v>
      </c>
      <c r="M23" s="100">
        <f t="shared" si="12"/>
        <v>0</v>
      </c>
      <c r="N23" s="100">
        <f t="shared" si="12"/>
        <v>0</v>
      </c>
      <c r="O23" s="100">
        <f t="shared" si="12"/>
        <v>0</v>
      </c>
      <c r="P23" s="100">
        <f t="shared" si="12"/>
        <v>0</v>
      </c>
      <c r="Q23" s="100">
        <f t="shared" si="12"/>
        <v>0</v>
      </c>
      <c r="R23" s="17">
        <f t="shared" ref="R23" si="13">Q23</f>
        <v>0</v>
      </c>
      <c r="S23" s="239"/>
    </row>
    <row r="24" spans="2:19">
      <c r="B24" s="639" t="str">
        <f t="shared" ref="B24" si="14">IF($B$12="","",$B$12)</f>
        <v>AAA銀行</v>
      </c>
      <c r="C24" s="651"/>
      <c r="D24" s="648" t="s">
        <v>143</v>
      </c>
      <c r="E24" s="220" t="s">
        <v>137</v>
      </c>
      <c r="F24" s="126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8">
        <f>SUM(F24:Q24)</f>
        <v>0</v>
      </c>
      <c r="S24" s="239"/>
    </row>
    <row r="25" spans="2:19">
      <c r="B25" s="641"/>
      <c r="C25" s="652"/>
      <c r="D25" s="649"/>
      <c r="E25" s="221" t="s">
        <v>133</v>
      </c>
      <c r="F25" s="127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4">
        <f t="shared" ref="R25:R26" si="15">SUM(F25:Q25)</f>
        <v>0</v>
      </c>
      <c r="S25" s="239"/>
    </row>
    <row r="26" spans="2:19" ht="14.25" thickBot="1">
      <c r="B26" s="641"/>
      <c r="C26" s="652"/>
      <c r="D26" s="649"/>
      <c r="E26" s="222" t="s">
        <v>138</v>
      </c>
      <c r="F26" s="128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5">
        <f t="shared" si="15"/>
        <v>0</v>
      </c>
      <c r="S26" s="239"/>
    </row>
    <row r="27" spans="2:19" ht="14.25" thickBot="1">
      <c r="B27" s="643"/>
      <c r="C27" s="653"/>
      <c r="D27" s="650"/>
      <c r="E27" s="223" t="s">
        <v>135</v>
      </c>
      <c r="F27" s="289"/>
      <c r="G27" s="99">
        <f>SUM(G24)+SUM(F27)-SUM(G25)</f>
        <v>0</v>
      </c>
      <c r="H27" s="100">
        <f>SUM(H24)+SUM(G27)-SUM(H25)</f>
        <v>0</v>
      </c>
      <c r="I27" s="100">
        <f t="shared" ref="I27:Q27" si="16">SUM(I24)+SUM(H27)-SUM(I25)</f>
        <v>0</v>
      </c>
      <c r="J27" s="100">
        <f t="shared" si="16"/>
        <v>0</v>
      </c>
      <c r="K27" s="100">
        <f t="shared" si="16"/>
        <v>0</v>
      </c>
      <c r="L27" s="100">
        <f t="shared" si="16"/>
        <v>0</v>
      </c>
      <c r="M27" s="100">
        <f t="shared" si="16"/>
        <v>0</v>
      </c>
      <c r="N27" s="100">
        <f t="shared" si="16"/>
        <v>0</v>
      </c>
      <c r="O27" s="100">
        <f t="shared" si="16"/>
        <v>0</v>
      </c>
      <c r="P27" s="100">
        <f t="shared" si="16"/>
        <v>0</v>
      </c>
      <c r="Q27" s="100">
        <f t="shared" si="16"/>
        <v>0</v>
      </c>
      <c r="R27" s="17">
        <f t="shared" ref="R27" si="17">Q27</f>
        <v>0</v>
      </c>
      <c r="S27" s="239"/>
    </row>
    <row r="28" spans="2:19">
      <c r="B28" s="639" t="str">
        <f>IF($B$12="","",$B$12)</f>
        <v>AAA銀行</v>
      </c>
      <c r="C28" s="651"/>
      <c r="D28" s="648" t="s">
        <v>144</v>
      </c>
      <c r="E28" s="220" t="s">
        <v>137</v>
      </c>
      <c r="F28" s="126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>
        <f>SUM(F28:Q28)</f>
        <v>0</v>
      </c>
      <c r="S28" s="239"/>
    </row>
    <row r="29" spans="2:19">
      <c r="B29" s="641"/>
      <c r="C29" s="652"/>
      <c r="D29" s="649"/>
      <c r="E29" s="221" t="s">
        <v>133</v>
      </c>
      <c r="F29" s="127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4">
        <f t="shared" ref="R29:R30" si="18">SUM(F29:Q29)</f>
        <v>0</v>
      </c>
      <c r="S29" s="239"/>
    </row>
    <row r="30" spans="2:19" ht="14.25" thickBot="1">
      <c r="B30" s="641"/>
      <c r="C30" s="652"/>
      <c r="D30" s="649"/>
      <c r="E30" s="222" t="s">
        <v>138</v>
      </c>
      <c r="F30" s="128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15">
        <f t="shared" si="18"/>
        <v>0</v>
      </c>
      <c r="S30" s="239"/>
    </row>
    <row r="31" spans="2:19" ht="14.25" thickBot="1">
      <c r="B31" s="643"/>
      <c r="C31" s="653"/>
      <c r="D31" s="650"/>
      <c r="E31" s="223" t="s">
        <v>135</v>
      </c>
      <c r="F31" s="289"/>
      <c r="G31" s="99">
        <f>SUM(G28)+SUM(F31)-SUM(G29)</f>
        <v>0</v>
      </c>
      <c r="H31" s="100">
        <f>SUM(H28)+SUM(G31)-SUM(H29)</f>
        <v>0</v>
      </c>
      <c r="I31" s="100">
        <f t="shared" ref="I31:Q31" si="19">SUM(I28)+SUM(H31)-SUM(I29)</f>
        <v>0</v>
      </c>
      <c r="J31" s="100">
        <f t="shared" si="19"/>
        <v>0</v>
      </c>
      <c r="K31" s="100">
        <f t="shared" si="19"/>
        <v>0</v>
      </c>
      <c r="L31" s="100">
        <f t="shared" si="19"/>
        <v>0</v>
      </c>
      <c r="M31" s="100">
        <f t="shared" si="19"/>
        <v>0</v>
      </c>
      <c r="N31" s="100">
        <f t="shared" si="19"/>
        <v>0</v>
      </c>
      <c r="O31" s="100">
        <f t="shared" si="19"/>
        <v>0</v>
      </c>
      <c r="P31" s="100">
        <f t="shared" si="19"/>
        <v>0</v>
      </c>
      <c r="Q31" s="100">
        <f t="shared" si="19"/>
        <v>0</v>
      </c>
      <c r="R31" s="17">
        <f t="shared" ref="R31" si="20">Q31</f>
        <v>0</v>
      </c>
      <c r="S31" s="244"/>
    </row>
    <row r="32" spans="2:19">
      <c r="B32" s="627" t="str">
        <f>IF($B$12="","",$B$12)&amp;"　計"</f>
        <v>AAA銀行　計</v>
      </c>
      <c r="C32" s="628"/>
      <c r="D32" s="624" t="s">
        <v>203</v>
      </c>
      <c r="E32" s="138" t="s">
        <v>137</v>
      </c>
      <c r="F32" s="130">
        <f>F12+F16+F20+F24+F28</f>
        <v>0</v>
      </c>
      <c r="G32" s="102">
        <f t="shared" ref="G32:Q35" si="21">G12+G16+G20+G24+G28</f>
        <v>0</v>
      </c>
      <c r="H32" s="102">
        <f t="shared" si="21"/>
        <v>0</v>
      </c>
      <c r="I32" s="102">
        <f t="shared" si="21"/>
        <v>0</v>
      </c>
      <c r="J32" s="102">
        <f t="shared" si="21"/>
        <v>0</v>
      </c>
      <c r="K32" s="102">
        <f t="shared" si="21"/>
        <v>0</v>
      </c>
      <c r="L32" s="102">
        <f t="shared" si="21"/>
        <v>0</v>
      </c>
      <c r="M32" s="102">
        <f t="shared" si="21"/>
        <v>0</v>
      </c>
      <c r="N32" s="102">
        <f t="shared" si="21"/>
        <v>0</v>
      </c>
      <c r="O32" s="102">
        <f t="shared" si="21"/>
        <v>0</v>
      </c>
      <c r="P32" s="102">
        <f t="shared" si="21"/>
        <v>0</v>
      </c>
      <c r="Q32" s="102">
        <f t="shared" si="21"/>
        <v>0</v>
      </c>
      <c r="R32" s="18">
        <f>SUM(F32:Q32)</f>
        <v>0</v>
      </c>
      <c r="S32" s="240">
        <f>SUM(R12,R16,R20,R24,R28)</f>
        <v>0</v>
      </c>
    </row>
    <row r="33" spans="2:19">
      <c r="B33" s="629"/>
      <c r="C33" s="630"/>
      <c r="D33" s="625"/>
      <c r="E33" s="139" t="s">
        <v>133</v>
      </c>
      <c r="F33" s="130">
        <f>F13+F17+F21+F25+F29</f>
        <v>0</v>
      </c>
      <c r="G33" s="102">
        <f t="shared" si="21"/>
        <v>0</v>
      </c>
      <c r="H33" s="102">
        <f t="shared" si="21"/>
        <v>0</v>
      </c>
      <c r="I33" s="102">
        <f t="shared" si="21"/>
        <v>0</v>
      </c>
      <c r="J33" s="102">
        <f t="shared" si="21"/>
        <v>0</v>
      </c>
      <c r="K33" s="102">
        <f t="shared" si="21"/>
        <v>0</v>
      </c>
      <c r="L33" s="102">
        <f t="shared" si="21"/>
        <v>0</v>
      </c>
      <c r="M33" s="102">
        <f t="shared" si="21"/>
        <v>0</v>
      </c>
      <c r="N33" s="102">
        <f t="shared" si="21"/>
        <v>0</v>
      </c>
      <c r="O33" s="102">
        <f t="shared" si="21"/>
        <v>0</v>
      </c>
      <c r="P33" s="102">
        <f t="shared" si="21"/>
        <v>0</v>
      </c>
      <c r="Q33" s="102">
        <f t="shared" si="21"/>
        <v>0</v>
      </c>
      <c r="R33" s="14">
        <f t="shared" si="11"/>
        <v>0</v>
      </c>
      <c r="S33" s="240">
        <f t="shared" ref="S33:S35" si="22">SUM(R13,R17,R21,R25,R29)</f>
        <v>0</v>
      </c>
    </row>
    <row r="34" spans="2:19">
      <c r="B34" s="629"/>
      <c r="C34" s="630"/>
      <c r="D34" s="625"/>
      <c r="E34" s="140" t="s">
        <v>138</v>
      </c>
      <c r="F34" s="131">
        <f>F14+F18+F22+F26+F30</f>
        <v>0</v>
      </c>
      <c r="G34" s="19">
        <f t="shared" si="21"/>
        <v>0</v>
      </c>
      <c r="H34" s="19">
        <f t="shared" si="21"/>
        <v>0</v>
      </c>
      <c r="I34" s="19">
        <f t="shared" si="21"/>
        <v>0</v>
      </c>
      <c r="J34" s="19">
        <f t="shared" si="21"/>
        <v>0</v>
      </c>
      <c r="K34" s="19">
        <f t="shared" si="21"/>
        <v>0</v>
      </c>
      <c r="L34" s="19">
        <f t="shared" si="21"/>
        <v>0</v>
      </c>
      <c r="M34" s="19">
        <f t="shared" si="21"/>
        <v>0</v>
      </c>
      <c r="N34" s="19">
        <f t="shared" si="21"/>
        <v>0</v>
      </c>
      <c r="O34" s="19">
        <f t="shared" si="21"/>
        <v>0</v>
      </c>
      <c r="P34" s="19">
        <f t="shared" si="21"/>
        <v>0</v>
      </c>
      <c r="Q34" s="19">
        <f t="shared" si="21"/>
        <v>0</v>
      </c>
      <c r="R34" s="15">
        <f t="shared" si="11"/>
        <v>0</v>
      </c>
      <c r="S34" s="240">
        <f t="shared" si="22"/>
        <v>0</v>
      </c>
    </row>
    <row r="35" spans="2:19" ht="14.25" thickBot="1">
      <c r="B35" s="631"/>
      <c r="C35" s="632"/>
      <c r="D35" s="626"/>
      <c r="E35" s="141" t="s">
        <v>135</v>
      </c>
      <c r="F35" s="132">
        <f>F15+F19+F23+F27+F31</f>
        <v>0</v>
      </c>
      <c r="G35" s="20">
        <f t="shared" si="21"/>
        <v>0</v>
      </c>
      <c r="H35" s="20">
        <f t="shared" si="21"/>
        <v>0</v>
      </c>
      <c r="I35" s="20">
        <f t="shared" si="21"/>
        <v>0</v>
      </c>
      <c r="J35" s="20">
        <f t="shared" si="21"/>
        <v>0</v>
      </c>
      <c r="K35" s="20">
        <f t="shared" si="21"/>
        <v>0</v>
      </c>
      <c r="L35" s="20">
        <f t="shared" si="21"/>
        <v>0</v>
      </c>
      <c r="M35" s="20">
        <f t="shared" si="21"/>
        <v>0</v>
      </c>
      <c r="N35" s="20">
        <f t="shared" si="21"/>
        <v>0</v>
      </c>
      <c r="O35" s="20">
        <f t="shared" si="21"/>
        <v>0</v>
      </c>
      <c r="P35" s="20">
        <f t="shared" si="21"/>
        <v>0</v>
      </c>
      <c r="Q35" s="20">
        <f t="shared" si="21"/>
        <v>0</v>
      </c>
      <c r="R35" s="17">
        <f t="shared" ref="R35" si="23">Q35</f>
        <v>0</v>
      </c>
      <c r="S35" s="240">
        <f t="shared" si="22"/>
        <v>0</v>
      </c>
    </row>
    <row r="36" spans="2:19">
      <c r="B36" s="654" t="s">
        <v>99</v>
      </c>
      <c r="C36" s="655"/>
      <c r="D36" s="648" t="s">
        <v>145</v>
      </c>
      <c r="E36" s="220" t="s">
        <v>137</v>
      </c>
      <c r="F36" s="123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  <c r="R36" s="18">
        <f>SUM(F36:Q36)</f>
        <v>0</v>
      </c>
      <c r="S36" s="239"/>
    </row>
    <row r="37" spans="2:19">
      <c r="B37" s="656"/>
      <c r="C37" s="657"/>
      <c r="D37" s="649"/>
      <c r="E37" s="221" t="s">
        <v>133</v>
      </c>
      <c r="F37" s="133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R37" s="14">
        <f t="shared" ref="R37:R153" si="24">SUM(F37:Q37)</f>
        <v>0</v>
      </c>
      <c r="S37" s="239"/>
    </row>
    <row r="38" spans="2:19" ht="14.25" thickBot="1">
      <c r="B38" s="656"/>
      <c r="C38" s="657"/>
      <c r="D38" s="649"/>
      <c r="E38" s="222" t="s">
        <v>138</v>
      </c>
      <c r="F38" s="125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5">
        <f t="shared" si="24"/>
        <v>0</v>
      </c>
      <c r="S38" s="239"/>
    </row>
    <row r="39" spans="2:19" ht="14.25" thickBot="1">
      <c r="B39" s="658"/>
      <c r="C39" s="659"/>
      <c r="D39" s="650"/>
      <c r="E39" s="223" t="s">
        <v>135</v>
      </c>
      <c r="F39" s="289"/>
      <c r="G39" s="96">
        <f>SUM(G36)+SUM(F39)-SUM(G37)</f>
        <v>0</v>
      </c>
      <c r="H39" s="97">
        <f>SUM(H36)+SUM(G39)-SUM(H37)</f>
        <v>0</v>
      </c>
      <c r="I39" s="97">
        <f t="shared" ref="I39:Q39" si="25">SUM(I36)+SUM(H39)-SUM(I37)</f>
        <v>0</v>
      </c>
      <c r="J39" s="97">
        <f t="shared" si="25"/>
        <v>0</v>
      </c>
      <c r="K39" s="97">
        <f t="shared" si="25"/>
        <v>0</v>
      </c>
      <c r="L39" s="97">
        <f t="shared" si="25"/>
        <v>0</v>
      </c>
      <c r="M39" s="97">
        <f t="shared" si="25"/>
        <v>0</v>
      </c>
      <c r="N39" s="97">
        <f t="shared" si="25"/>
        <v>0</v>
      </c>
      <c r="O39" s="97">
        <f t="shared" si="25"/>
        <v>0</v>
      </c>
      <c r="P39" s="97">
        <f t="shared" si="25"/>
        <v>0</v>
      </c>
      <c r="Q39" s="97">
        <f t="shared" si="25"/>
        <v>0</v>
      </c>
      <c r="R39" s="17">
        <f t="shared" ref="R39" si="26">Q39</f>
        <v>0</v>
      </c>
      <c r="S39" s="239"/>
    </row>
    <row r="40" spans="2:19">
      <c r="B40" s="639" t="str">
        <f>IF($B$36="","",$B$36)</f>
        <v>Ｂ銀行</v>
      </c>
      <c r="C40" s="651"/>
      <c r="D40" s="648" t="s">
        <v>146</v>
      </c>
      <c r="E40" s="220" t="s">
        <v>137</v>
      </c>
      <c r="F40" s="123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8">
        <f>SUM(F40:Q40)</f>
        <v>0</v>
      </c>
      <c r="S40" s="239"/>
    </row>
    <row r="41" spans="2:19">
      <c r="B41" s="641"/>
      <c r="C41" s="652"/>
      <c r="D41" s="649"/>
      <c r="E41" s="221" t="s">
        <v>133</v>
      </c>
      <c r="F41" s="124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5">
        <f t="shared" si="24"/>
        <v>0</v>
      </c>
      <c r="S41" s="239"/>
    </row>
    <row r="42" spans="2:19" ht="14.25" thickBot="1">
      <c r="B42" s="641"/>
      <c r="C42" s="652"/>
      <c r="D42" s="649"/>
      <c r="E42" s="222" t="s">
        <v>138</v>
      </c>
      <c r="F42" s="125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15">
        <f t="shared" si="24"/>
        <v>0</v>
      </c>
      <c r="S42" s="239"/>
    </row>
    <row r="43" spans="2:19" ht="14.25" thickBot="1">
      <c r="B43" s="643"/>
      <c r="C43" s="653"/>
      <c r="D43" s="650"/>
      <c r="E43" s="223" t="s">
        <v>135</v>
      </c>
      <c r="F43" s="289"/>
      <c r="G43" s="96">
        <f>SUM(G40)+SUM(F43)-SUM(G41)</f>
        <v>0</v>
      </c>
      <c r="H43" s="97">
        <f>SUM(H40)+SUM(G43)-SUM(H41)</f>
        <v>0</v>
      </c>
      <c r="I43" s="97">
        <f t="shared" ref="I43:Q43" si="27">SUM(I40)+SUM(H43)-SUM(I41)</f>
        <v>0</v>
      </c>
      <c r="J43" s="97">
        <f t="shared" si="27"/>
        <v>0</v>
      </c>
      <c r="K43" s="97">
        <f t="shared" si="27"/>
        <v>0</v>
      </c>
      <c r="L43" s="97">
        <f t="shared" si="27"/>
        <v>0</v>
      </c>
      <c r="M43" s="97">
        <f t="shared" si="27"/>
        <v>0</v>
      </c>
      <c r="N43" s="97">
        <f t="shared" si="27"/>
        <v>0</v>
      </c>
      <c r="O43" s="97">
        <f t="shared" si="27"/>
        <v>0</v>
      </c>
      <c r="P43" s="97">
        <f t="shared" si="27"/>
        <v>0</v>
      </c>
      <c r="Q43" s="97">
        <f t="shared" si="27"/>
        <v>0</v>
      </c>
      <c r="R43" s="17">
        <f t="shared" ref="R43:R55" si="28">Q43</f>
        <v>0</v>
      </c>
      <c r="S43" s="239"/>
    </row>
    <row r="44" spans="2:19">
      <c r="B44" s="639" t="str">
        <f>IF($B$36="","",$B$36)</f>
        <v>Ｂ銀行</v>
      </c>
      <c r="C44" s="651"/>
      <c r="D44" s="648" t="s">
        <v>147</v>
      </c>
      <c r="E44" s="220" t="s">
        <v>137</v>
      </c>
      <c r="F44" s="123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8">
        <f>SUM(F44:Q44)</f>
        <v>0</v>
      </c>
      <c r="S44" s="239"/>
    </row>
    <row r="45" spans="2:19">
      <c r="B45" s="641"/>
      <c r="C45" s="652"/>
      <c r="D45" s="649"/>
      <c r="E45" s="221" t="s">
        <v>133</v>
      </c>
      <c r="F45" s="124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15">
        <f t="shared" si="24"/>
        <v>0</v>
      </c>
      <c r="S45" s="239"/>
    </row>
    <row r="46" spans="2:19" ht="14.25" thickBot="1">
      <c r="B46" s="641"/>
      <c r="C46" s="652"/>
      <c r="D46" s="649"/>
      <c r="E46" s="222" t="s">
        <v>138</v>
      </c>
      <c r="F46" s="125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5">
        <f t="shared" si="24"/>
        <v>0</v>
      </c>
      <c r="S46" s="239"/>
    </row>
    <row r="47" spans="2:19" ht="14.25" thickBot="1">
      <c r="B47" s="643"/>
      <c r="C47" s="653"/>
      <c r="D47" s="650"/>
      <c r="E47" s="223" t="s">
        <v>135</v>
      </c>
      <c r="F47" s="289"/>
      <c r="G47" s="96">
        <f>SUM(G44)+SUM(F47)-SUM(G45)</f>
        <v>0</v>
      </c>
      <c r="H47" s="97">
        <f>SUM(H44)+SUM(G47)-SUM(H45)</f>
        <v>0</v>
      </c>
      <c r="I47" s="97">
        <f t="shared" ref="I47:Q47" si="29">SUM(I44)+SUM(H47)-SUM(I45)</f>
        <v>0</v>
      </c>
      <c r="J47" s="97">
        <f t="shared" si="29"/>
        <v>0</v>
      </c>
      <c r="K47" s="97">
        <f t="shared" si="29"/>
        <v>0</v>
      </c>
      <c r="L47" s="97">
        <f t="shared" si="29"/>
        <v>0</v>
      </c>
      <c r="M47" s="97">
        <f t="shared" si="29"/>
        <v>0</v>
      </c>
      <c r="N47" s="97">
        <f t="shared" si="29"/>
        <v>0</v>
      </c>
      <c r="O47" s="97">
        <f t="shared" si="29"/>
        <v>0</v>
      </c>
      <c r="P47" s="97">
        <f t="shared" si="29"/>
        <v>0</v>
      </c>
      <c r="Q47" s="97">
        <f t="shared" si="29"/>
        <v>0</v>
      </c>
      <c r="R47" s="17">
        <f t="shared" si="28"/>
        <v>0</v>
      </c>
      <c r="S47" s="239"/>
    </row>
    <row r="48" spans="2:19">
      <c r="B48" s="639" t="str">
        <f>IF($B$36="","",$B$36)</f>
        <v>Ｂ銀行</v>
      </c>
      <c r="C48" s="651"/>
      <c r="D48" s="648" t="s">
        <v>148</v>
      </c>
      <c r="E48" s="220" t="s">
        <v>137</v>
      </c>
      <c r="F48" s="123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18">
        <f>SUM(F48:Q48)</f>
        <v>0</v>
      </c>
      <c r="S48" s="239"/>
    </row>
    <row r="49" spans="2:19">
      <c r="B49" s="641"/>
      <c r="C49" s="652"/>
      <c r="D49" s="649"/>
      <c r="E49" s="221" t="s">
        <v>133</v>
      </c>
      <c r="F49" s="124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  <c r="R49" s="15">
        <f t="shared" si="24"/>
        <v>0</v>
      </c>
      <c r="S49" s="239"/>
    </row>
    <row r="50" spans="2:19" ht="14.25" thickBot="1">
      <c r="B50" s="641"/>
      <c r="C50" s="652"/>
      <c r="D50" s="649"/>
      <c r="E50" s="222" t="s">
        <v>138</v>
      </c>
      <c r="F50" s="125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15">
        <f t="shared" si="24"/>
        <v>0</v>
      </c>
      <c r="S50" s="239"/>
    </row>
    <row r="51" spans="2:19" ht="14.25" thickBot="1">
      <c r="B51" s="643"/>
      <c r="C51" s="653"/>
      <c r="D51" s="650"/>
      <c r="E51" s="223" t="s">
        <v>135</v>
      </c>
      <c r="F51" s="289"/>
      <c r="G51" s="96">
        <f>SUM(G48)+SUM(F51)-SUM(G49)</f>
        <v>0</v>
      </c>
      <c r="H51" s="97">
        <f>SUM(H48)+SUM(G51)-SUM(H49)</f>
        <v>0</v>
      </c>
      <c r="I51" s="97">
        <f t="shared" ref="I51:Q51" si="30">SUM(I48)+SUM(H51)-SUM(I49)</f>
        <v>0</v>
      </c>
      <c r="J51" s="97">
        <f t="shared" si="30"/>
        <v>0</v>
      </c>
      <c r="K51" s="97">
        <f t="shared" si="30"/>
        <v>0</v>
      </c>
      <c r="L51" s="97">
        <f t="shared" si="30"/>
        <v>0</v>
      </c>
      <c r="M51" s="97">
        <f t="shared" si="30"/>
        <v>0</v>
      </c>
      <c r="N51" s="97">
        <f t="shared" si="30"/>
        <v>0</v>
      </c>
      <c r="O51" s="97">
        <f t="shared" si="30"/>
        <v>0</v>
      </c>
      <c r="P51" s="97">
        <f t="shared" si="30"/>
        <v>0</v>
      </c>
      <c r="Q51" s="97">
        <f t="shared" si="30"/>
        <v>0</v>
      </c>
      <c r="R51" s="17">
        <f t="shared" si="28"/>
        <v>0</v>
      </c>
      <c r="S51" s="239"/>
    </row>
    <row r="52" spans="2:19">
      <c r="B52" s="639" t="str">
        <f>IF($B$36="","",$B$36)</f>
        <v>Ｂ銀行</v>
      </c>
      <c r="C52" s="651"/>
      <c r="D52" s="648" t="s">
        <v>149</v>
      </c>
      <c r="E52" s="220" t="s">
        <v>137</v>
      </c>
      <c r="F52" s="123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6"/>
      <c r="R52" s="18">
        <f>SUM(F52:Q52)</f>
        <v>0</v>
      </c>
      <c r="S52" s="239"/>
    </row>
    <row r="53" spans="2:19">
      <c r="B53" s="641"/>
      <c r="C53" s="652"/>
      <c r="D53" s="649"/>
      <c r="E53" s="221" t="s">
        <v>133</v>
      </c>
      <c r="F53" s="124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8"/>
      <c r="R53" s="15">
        <f t="shared" si="24"/>
        <v>0</v>
      </c>
      <c r="S53" s="239"/>
    </row>
    <row r="54" spans="2:19" ht="14.25" thickBot="1">
      <c r="B54" s="641"/>
      <c r="C54" s="652"/>
      <c r="D54" s="649"/>
      <c r="E54" s="222" t="s">
        <v>138</v>
      </c>
      <c r="F54" s="125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  <c r="R54" s="15">
        <f t="shared" si="24"/>
        <v>0</v>
      </c>
      <c r="S54" s="239"/>
    </row>
    <row r="55" spans="2:19" ht="14.25" thickBot="1">
      <c r="B55" s="643"/>
      <c r="C55" s="653"/>
      <c r="D55" s="650"/>
      <c r="E55" s="223" t="s">
        <v>135</v>
      </c>
      <c r="F55" s="289"/>
      <c r="G55" s="96">
        <f>SUM(G52)+SUM(F55)-SUM(G53)</f>
        <v>0</v>
      </c>
      <c r="H55" s="97">
        <f>SUM(H52)+SUM(G55)-SUM(H53)</f>
        <v>0</v>
      </c>
      <c r="I55" s="97">
        <f t="shared" ref="I55:Q55" si="31">SUM(I52)+SUM(H55)-SUM(I53)</f>
        <v>0</v>
      </c>
      <c r="J55" s="97">
        <f t="shared" si="31"/>
        <v>0</v>
      </c>
      <c r="K55" s="97">
        <f t="shared" si="31"/>
        <v>0</v>
      </c>
      <c r="L55" s="97">
        <f t="shared" si="31"/>
        <v>0</v>
      </c>
      <c r="M55" s="97">
        <f t="shared" si="31"/>
        <v>0</v>
      </c>
      <c r="N55" s="97">
        <f t="shared" si="31"/>
        <v>0</v>
      </c>
      <c r="O55" s="97">
        <f t="shared" si="31"/>
        <v>0</v>
      </c>
      <c r="P55" s="97">
        <f t="shared" si="31"/>
        <v>0</v>
      </c>
      <c r="Q55" s="97">
        <f t="shared" si="31"/>
        <v>0</v>
      </c>
      <c r="R55" s="17">
        <f t="shared" si="28"/>
        <v>0</v>
      </c>
      <c r="S55" s="244"/>
    </row>
    <row r="56" spans="2:19">
      <c r="B56" s="627" t="str">
        <f>IF($B$36="","",$B$36)&amp;"　計"</f>
        <v>Ｂ銀行　計</v>
      </c>
      <c r="C56" s="628"/>
      <c r="D56" s="624" t="s">
        <v>203</v>
      </c>
      <c r="E56" s="138" t="s">
        <v>137</v>
      </c>
      <c r="F56" s="130">
        <f>F36+F40+F44+F48+F52</f>
        <v>0</v>
      </c>
      <c r="G56" s="102">
        <f t="shared" ref="G56:Q59" si="32">G36+G40+G44+G48+G52</f>
        <v>0</v>
      </c>
      <c r="H56" s="102">
        <f t="shared" si="32"/>
        <v>0</v>
      </c>
      <c r="I56" s="102">
        <f t="shared" si="32"/>
        <v>0</v>
      </c>
      <c r="J56" s="102">
        <f t="shared" si="32"/>
        <v>0</v>
      </c>
      <c r="K56" s="102">
        <f t="shared" si="32"/>
        <v>0</v>
      </c>
      <c r="L56" s="102">
        <f t="shared" si="32"/>
        <v>0</v>
      </c>
      <c r="M56" s="102">
        <f t="shared" si="32"/>
        <v>0</v>
      </c>
      <c r="N56" s="102">
        <f t="shared" si="32"/>
        <v>0</v>
      </c>
      <c r="O56" s="102">
        <f t="shared" si="32"/>
        <v>0</v>
      </c>
      <c r="P56" s="102">
        <f t="shared" si="32"/>
        <v>0</v>
      </c>
      <c r="Q56" s="102">
        <f t="shared" si="32"/>
        <v>0</v>
      </c>
      <c r="R56" s="18">
        <f>SUM(F56:Q56)</f>
        <v>0</v>
      </c>
      <c r="S56" s="240">
        <f>SUM(R36,R40,R44,R48,R52)</f>
        <v>0</v>
      </c>
    </row>
    <row r="57" spans="2:19">
      <c r="B57" s="629"/>
      <c r="C57" s="630"/>
      <c r="D57" s="625"/>
      <c r="E57" s="139" t="s">
        <v>133</v>
      </c>
      <c r="F57" s="130">
        <f>F37+F41+F45+F49+F53</f>
        <v>0</v>
      </c>
      <c r="G57" s="102">
        <f t="shared" si="32"/>
        <v>0</v>
      </c>
      <c r="H57" s="102">
        <f t="shared" si="32"/>
        <v>0</v>
      </c>
      <c r="I57" s="102">
        <f t="shared" si="32"/>
        <v>0</v>
      </c>
      <c r="J57" s="102">
        <f t="shared" si="32"/>
        <v>0</v>
      </c>
      <c r="K57" s="102">
        <f t="shared" si="32"/>
        <v>0</v>
      </c>
      <c r="L57" s="102">
        <f t="shared" si="32"/>
        <v>0</v>
      </c>
      <c r="M57" s="102">
        <f t="shared" si="32"/>
        <v>0</v>
      </c>
      <c r="N57" s="102">
        <f t="shared" si="32"/>
        <v>0</v>
      </c>
      <c r="O57" s="102">
        <f t="shared" si="32"/>
        <v>0</v>
      </c>
      <c r="P57" s="102">
        <f t="shared" si="32"/>
        <v>0</v>
      </c>
      <c r="Q57" s="102">
        <f t="shared" si="32"/>
        <v>0</v>
      </c>
      <c r="R57" s="14">
        <f>SUM(F57:Q57)</f>
        <v>0</v>
      </c>
      <c r="S57" s="240">
        <f t="shared" ref="S57:S59" si="33">SUM(R37,R41,R45,R49,R53)</f>
        <v>0</v>
      </c>
    </row>
    <row r="58" spans="2:19">
      <c r="B58" s="629"/>
      <c r="C58" s="630"/>
      <c r="D58" s="625"/>
      <c r="E58" s="140" t="s">
        <v>138</v>
      </c>
      <c r="F58" s="131">
        <f>F38+F42+F46+F50+F54</f>
        <v>0</v>
      </c>
      <c r="G58" s="19">
        <f t="shared" si="32"/>
        <v>0</v>
      </c>
      <c r="H58" s="19">
        <f t="shared" si="32"/>
        <v>0</v>
      </c>
      <c r="I58" s="19">
        <f t="shared" si="32"/>
        <v>0</v>
      </c>
      <c r="J58" s="19">
        <f t="shared" si="32"/>
        <v>0</v>
      </c>
      <c r="K58" s="19">
        <f t="shared" si="32"/>
        <v>0</v>
      </c>
      <c r="L58" s="19">
        <f t="shared" si="32"/>
        <v>0</v>
      </c>
      <c r="M58" s="19">
        <f t="shared" si="32"/>
        <v>0</v>
      </c>
      <c r="N58" s="19">
        <f t="shared" si="32"/>
        <v>0</v>
      </c>
      <c r="O58" s="19">
        <f t="shared" si="32"/>
        <v>0</v>
      </c>
      <c r="P58" s="19">
        <f t="shared" si="32"/>
        <v>0</v>
      </c>
      <c r="Q58" s="19">
        <f t="shared" si="32"/>
        <v>0</v>
      </c>
      <c r="R58" s="15">
        <f t="shared" ref="R58" si="34">SUM(F58:Q58)</f>
        <v>0</v>
      </c>
      <c r="S58" s="240">
        <f t="shared" si="33"/>
        <v>0</v>
      </c>
    </row>
    <row r="59" spans="2:19" ht="14.25" thickBot="1">
      <c r="B59" s="631"/>
      <c r="C59" s="632"/>
      <c r="D59" s="626"/>
      <c r="E59" s="141" t="s">
        <v>135</v>
      </c>
      <c r="F59" s="132">
        <f>F39+F43+F47+F51+F55</f>
        <v>0</v>
      </c>
      <c r="G59" s="20">
        <f t="shared" si="32"/>
        <v>0</v>
      </c>
      <c r="H59" s="20">
        <f t="shared" si="32"/>
        <v>0</v>
      </c>
      <c r="I59" s="20">
        <f t="shared" si="32"/>
        <v>0</v>
      </c>
      <c r="J59" s="20">
        <f t="shared" si="32"/>
        <v>0</v>
      </c>
      <c r="K59" s="20">
        <f t="shared" si="32"/>
        <v>0</v>
      </c>
      <c r="L59" s="20">
        <f t="shared" si="32"/>
        <v>0</v>
      </c>
      <c r="M59" s="20">
        <f t="shared" si="32"/>
        <v>0</v>
      </c>
      <c r="N59" s="20">
        <f t="shared" si="32"/>
        <v>0</v>
      </c>
      <c r="O59" s="20">
        <f t="shared" si="32"/>
        <v>0</v>
      </c>
      <c r="P59" s="20">
        <f t="shared" si="32"/>
        <v>0</v>
      </c>
      <c r="Q59" s="20">
        <f t="shared" si="32"/>
        <v>0</v>
      </c>
      <c r="R59" s="17">
        <f t="shared" ref="R59" si="35">Q59</f>
        <v>0</v>
      </c>
      <c r="S59" s="240">
        <f t="shared" si="33"/>
        <v>0</v>
      </c>
    </row>
    <row r="60" spans="2:19">
      <c r="B60" s="654" t="s">
        <v>294</v>
      </c>
      <c r="C60" s="655"/>
      <c r="D60" s="648" t="s">
        <v>150</v>
      </c>
      <c r="E60" s="220" t="s">
        <v>137</v>
      </c>
      <c r="F60" s="123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6"/>
      <c r="R60" s="18">
        <f>SUM(F60:Q60)</f>
        <v>0</v>
      </c>
      <c r="S60" s="239"/>
    </row>
    <row r="61" spans="2:19">
      <c r="B61" s="656"/>
      <c r="C61" s="657"/>
      <c r="D61" s="649"/>
      <c r="E61" s="224" t="s">
        <v>133</v>
      </c>
      <c r="F61" s="124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8"/>
      <c r="R61" s="15">
        <f t="shared" si="24"/>
        <v>0</v>
      </c>
      <c r="S61" s="239"/>
    </row>
    <row r="62" spans="2:19" ht="14.25" thickBot="1">
      <c r="B62" s="656"/>
      <c r="C62" s="657"/>
      <c r="D62" s="649"/>
      <c r="E62" s="225" t="s">
        <v>138</v>
      </c>
      <c r="F62" s="125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20"/>
      <c r="R62" s="15">
        <f t="shared" si="24"/>
        <v>0</v>
      </c>
      <c r="S62" s="239"/>
    </row>
    <row r="63" spans="2:19" ht="14.25" thickBot="1">
      <c r="B63" s="658"/>
      <c r="C63" s="659"/>
      <c r="D63" s="650"/>
      <c r="E63" s="222" t="s">
        <v>135</v>
      </c>
      <c r="F63" s="289"/>
      <c r="G63" s="96">
        <f>SUM(G60)+SUM(F63)-SUM(G61)</f>
        <v>0</v>
      </c>
      <c r="H63" s="97">
        <f>SUM(H60)+SUM(G63)-SUM(H61)</f>
        <v>0</v>
      </c>
      <c r="I63" s="97">
        <f t="shared" ref="I63:Q63" si="36">SUM(I60)+SUM(H63)-SUM(I61)</f>
        <v>0</v>
      </c>
      <c r="J63" s="97">
        <f t="shared" si="36"/>
        <v>0</v>
      </c>
      <c r="K63" s="97">
        <f t="shared" si="36"/>
        <v>0</v>
      </c>
      <c r="L63" s="97">
        <f t="shared" si="36"/>
        <v>0</v>
      </c>
      <c r="M63" s="97">
        <f t="shared" si="36"/>
        <v>0</v>
      </c>
      <c r="N63" s="97">
        <f t="shared" si="36"/>
        <v>0</v>
      </c>
      <c r="O63" s="97">
        <f t="shared" si="36"/>
        <v>0</v>
      </c>
      <c r="P63" s="97">
        <f t="shared" si="36"/>
        <v>0</v>
      </c>
      <c r="Q63" s="97">
        <f t="shared" si="36"/>
        <v>0</v>
      </c>
      <c r="R63" s="17">
        <f t="shared" ref="R63" si="37">Q63</f>
        <v>0</v>
      </c>
      <c r="S63" s="239"/>
    </row>
    <row r="64" spans="2:19">
      <c r="B64" s="639" t="str">
        <f>IF($B$60="","",$B$60)</f>
        <v>CCC銀行</v>
      </c>
      <c r="C64" s="651"/>
      <c r="D64" s="648" t="s">
        <v>151</v>
      </c>
      <c r="E64" s="220" t="s">
        <v>137</v>
      </c>
      <c r="F64" s="123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6"/>
      <c r="R64" s="18">
        <f>SUM(F64:Q64)</f>
        <v>0</v>
      </c>
      <c r="S64" s="239"/>
    </row>
    <row r="65" spans="2:19">
      <c r="B65" s="641"/>
      <c r="C65" s="652"/>
      <c r="D65" s="649"/>
      <c r="E65" s="221" t="s">
        <v>133</v>
      </c>
      <c r="F65" s="124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8"/>
      <c r="R65" s="15">
        <f t="shared" ref="R65:R66" si="38">SUM(F65:Q65)</f>
        <v>0</v>
      </c>
      <c r="S65" s="239"/>
    </row>
    <row r="66" spans="2:19" ht="14.25" thickBot="1">
      <c r="B66" s="641"/>
      <c r="C66" s="652"/>
      <c r="D66" s="649"/>
      <c r="E66" s="222" t="s">
        <v>138</v>
      </c>
      <c r="F66" s="125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20"/>
      <c r="R66" s="15">
        <f t="shared" si="38"/>
        <v>0</v>
      </c>
      <c r="S66" s="239"/>
    </row>
    <row r="67" spans="2:19" ht="14.25" thickBot="1">
      <c r="B67" s="643"/>
      <c r="C67" s="653"/>
      <c r="D67" s="650"/>
      <c r="E67" s="223" t="s">
        <v>135</v>
      </c>
      <c r="F67" s="289"/>
      <c r="G67" s="96">
        <f>SUM(G64)+SUM(F67)-SUM(G65)</f>
        <v>0</v>
      </c>
      <c r="H67" s="97">
        <f>SUM(H64)+SUM(G67)-SUM(H65)</f>
        <v>0</v>
      </c>
      <c r="I67" s="97">
        <f t="shared" ref="I67:Q67" si="39">SUM(I64)+SUM(H67)-SUM(I65)</f>
        <v>0</v>
      </c>
      <c r="J67" s="97">
        <f t="shared" si="39"/>
        <v>0</v>
      </c>
      <c r="K67" s="97">
        <f t="shared" si="39"/>
        <v>0</v>
      </c>
      <c r="L67" s="97">
        <f t="shared" si="39"/>
        <v>0</v>
      </c>
      <c r="M67" s="97">
        <f t="shared" si="39"/>
        <v>0</v>
      </c>
      <c r="N67" s="97">
        <f t="shared" si="39"/>
        <v>0</v>
      </c>
      <c r="O67" s="97">
        <f t="shared" si="39"/>
        <v>0</v>
      </c>
      <c r="P67" s="97">
        <f t="shared" si="39"/>
        <v>0</v>
      </c>
      <c r="Q67" s="97">
        <f t="shared" si="39"/>
        <v>0</v>
      </c>
      <c r="R67" s="17">
        <f t="shared" ref="R67" si="40">Q67</f>
        <v>0</v>
      </c>
      <c r="S67" s="239"/>
    </row>
    <row r="68" spans="2:19">
      <c r="B68" s="639" t="str">
        <f>IF($B$60="","",$B$60)</f>
        <v>CCC銀行</v>
      </c>
      <c r="C68" s="651"/>
      <c r="D68" s="648" t="s">
        <v>152</v>
      </c>
      <c r="E68" s="220" t="s">
        <v>137</v>
      </c>
      <c r="F68" s="123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6"/>
      <c r="R68" s="18">
        <f>SUM(F68:Q68)</f>
        <v>0</v>
      </c>
      <c r="S68" s="239"/>
    </row>
    <row r="69" spans="2:19">
      <c r="B69" s="641"/>
      <c r="C69" s="652"/>
      <c r="D69" s="649"/>
      <c r="E69" s="221" t="s">
        <v>133</v>
      </c>
      <c r="F69" s="124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8"/>
      <c r="R69" s="15">
        <f t="shared" ref="R69:R70" si="41">SUM(F69:Q69)</f>
        <v>0</v>
      </c>
      <c r="S69" s="239"/>
    </row>
    <row r="70" spans="2:19" ht="14.25" thickBot="1">
      <c r="B70" s="641"/>
      <c r="C70" s="652"/>
      <c r="D70" s="649"/>
      <c r="E70" s="222" t="s">
        <v>138</v>
      </c>
      <c r="F70" s="125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20"/>
      <c r="R70" s="15">
        <f t="shared" si="41"/>
        <v>0</v>
      </c>
      <c r="S70" s="239"/>
    </row>
    <row r="71" spans="2:19" ht="14.25" thickBot="1">
      <c r="B71" s="643"/>
      <c r="C71" s="653"/>
      <c r="D71" s="650"/>
      <c r="E71" s="223" t="s">
        <v>135</v>
      </c>
      <c r="F71" s="289"/>
      <c r="G71" s="96">
        <f>SUM(G68)+SUM(F71)-SUM(G69)</f>
        <v>0</v>
      </c>
      <c r="H71" s="97">
        <f>SUM(H68)+SUM(G71)-SUM(H69)</f>
        <v>0</v>
      </c>
      <c r="I71" s="97">
        <f t="shared" ref="I71:Q71" si="42">SUM(I68)+SUM(H71)-SUM(I69)</f>
        <v>0</v>
      </c>
      <c r="J71" s="97">
        <f t="shared" si="42"/>
        <v>0</v>
      </c>
      <c r="K71" s="97">
        <f t="shared" si="42"/>
        <v>0</v>
      </c>
      <c r="L71" s="97">
        <f t="shared" si="42"/>
        <v>0</v>
      </c>
      <c r="M71" s="97">
        <f t="shared" si="42"/>
        <v>0</v>
      </c>
      <c r="N71" s="97">
        <f t="shared" si="42"/>
        <v>0</v>
      </c>
      <c r="O71" s="97">
        <f t="shared" si="42"/>
        <v>0</v>
      </c>
      <c r="P71" s="97">
        <f t="shared" si="42"/>
        <v>0</v>
      </c>
      <c r="Q71" s="97">
        <f t="shared" si="42"/>
        <v>0</v>
      </c>
      <c r="R71" s="17">
        <f t="shared" ref="R71" si="43">Q71</f>
        <v>0</v>
      </c>
      <c r="S71" s="239"/>
    </row>
    <row r="72" spans="2:19">
      <c r="B72" s="639" t="str">
        <f>IF($B$60="","",$B$60)</f>
        <v>CCC銀行</v>
      </c>
      <c r="C72" s="651"/>
      <c r="D72" s="648" t="s">
        <v>153</v>
      </c>
      <c r="E72" s="220" t="s">
        <v>137</v>
      </c>
      <c r="F72" s="123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6"/>
      <c r="R72" s="18">
        <f>SUM(F72:Q72)</f>
        <v>0</v>
      </c>
      <c r="S72" s="239"/>
    </row>
    <row r="73" spans="2:19">
      <c r="B73" s="641"/>
      <c r="C73" s="652"/>
      <c r="D73" s="649"/>
      <c r="E73" s="221" t="s">
        <v>133</v>
      </c>
      <c r="F73" s="124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8"/>
      <c r="R73" s="15">
        <f t="shared" ref="R73:R74" si="44">SUM(F73:Q73)</f>
        <v>0</v>
      </c>
      <c r="S73" s="239"/>
    </row>
    <row r="74" spans="2:19" ht="14.25" thickBot="1">
      <c r="B74" s="641"/>
      <c r="C74" s="652"/>
      <c r="D74" s="649"/>
      <c r="E74" s="222" t="s">
        <v>138</v>
      </c>
      <c r="F74" s="125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20"/>
      <c r="R74" s="15">
        <f t="shared" si="44"/>
        <v>0</v>
      </c>
      <c r="S74" s="239"/>
    </row>
    <row r="75" spans="2:19" ht="14.25" thickBot="1">
      <c r="B75" s="643"/>
      <c r="C75" s="653"/>
      <c r="D75" s="650"/>
      <c r="E75" s="223" t="s">
        <v>135</v>
      </c>
      <c r="F75" s="289"/>
      <c r="G75" s="96">
        <f>SUM(G72)+SUM(F75)-SUM(G73)</f>
        <v>0</v>
      </c>
      <c r="H75" s="97">
        <f>SUM(H72)+SUM(G75)-SUM(H73)</f>
        <v>0</v>
      </c>
      <c r="I75" s="97">
        <f t="shared" ref="I75:Q75" si="45">SUM(I72)+SUM(H75)-SUM(I73)</f>
        <v>0</v>
      </c>
      <c r="J75" s="97">
        <f t="shared" si="45"/>
        <v>0</v>
      </c>
      <c r="K75" s="97">
        <f t="shared" si="45"/>
        <v>0</v>
      </c>
      <c r="L75" s="97">
        <f t="shared" si="45"/>
        <v>0</v>
      </c>
      <c r="M75" s="97">
        <f t="shared" si="45"/>
        <v>0</v>
      </c>
      <c r="N75" s="97">
        <f t="shared" si="45"/>
        <v>0</v>
      </c>
      <c r="O75" s="97">
        <f t="shared" si="45"/>
        <v>0</v>
      </c>
      <c r="P75" s="97">
        <f t="shared" si="45"/>
        <v>0</v>
      </c>
      <c r="Q75" s="97">
        <f t="shared" si="45"/>
        <v>0</v>
      </c>
      <c r="R75" s="17">
        <f t="shared" ref="R75" si="46">Q75</f>
        <v>0</v>
      </c>
      <c r="S75" s="239"/>
    </row>
    <row r="76" spans="2:19">
      <c r="B76" s="639" t="str">
        <f>IF($B$60="","",$B$60)</f>
        <v>CCC銀行</v>
      </c>
      <c r="C76" s="651"/>
      <c r="D76" s="648" t="s">
        <v>154</v>
      </c>
      <c r="E76" s="220" t="s">
        <v>137</v>
      </c>
      <c r="F76" s="123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6"/>
      <c r="R76" s="18">
        <f>SUM(F76:Q76)</f>
        <v>0</v>
      </c>
      <c r="S76" s="239"/>
    </row>
    <row r="77" spans="2:19">
      <c r="B77" s="641"/>
      <c r="C77" s="652"/>
      <c r="D77" s="649"/>
      <c r="E77" s="221" t="s">
        <v>133</v>
      </c>
      <c r="F77" s="124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8"/>
      <c r="R77" s="15">
        <f t="shared" ref="R77:R78" si="47">SUM(F77:Q77)</f>
        <v>0</v>
      </c>
      <c r="S77" s="239"/>
    </row>
    <row r="78" spans="2:19" ht="14.25" thickBot="1">
      <c r="B78" s="641"/>
      <c r="C78" s="652"/>
      <c r="D78" s="649"/>
      <c r="E78" s="222" t="s">
        <v>138</v>
      </c>
      <c r="F78" s="125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20"/>
      <c r="R78" s="15">
        <f t="shared" si="47"/>
        <v>0</v>
      </c>
      <c r="S78" s="239"/>
    </row>
    <row r="79" spans="2:19" ht="14.25" thickBot="1">
      <c r="B79" s="643"/>
      <c r="C79" s="653"/>
      <c r="D79" s="650"/>
      <c r="E79" s="223" t="s">
        <v>135</v>
      </c>
      <c r="F79" s="289"/>
      <c r="G79" s="96">
        <f>SUM(G76)+SUM(F79)-SUM(G77)</f>
        <v>0</v>
      </c>
      <c r="H79" s="97">
        <f>SUM(H76)+SUM(G79)-SUM(H77)</f>
        <v>0</v>
      </c>
      <c r="I79" s="97">
        <f t="shared" ref="I79:Q79" si="48">SUM(I76)+SUM(H79)-SUM(I77)</f>
        <v>0</v>
      </c>
      <c r="J79" s="97">
        <f t="shared" si="48"/>
        <v>0</v>
      </c>
      <c r="K79" s="97">
        <f t="shared" si="48"/>
        <v>0</v>
      </c>
      <c r="L79" s="97">
        <f t="shared" si="48"/>
        <v>0</v>
      </c>
      <c r="M79" s="97">
        <f t="shared" si="48"/>
        <v>0</v>
      </c>
      <c r="N79" s="97">
        <f t="shared" si="48"/>
        <v>0</v>
      </c>
      <c r="O79" s="97">
        <f t="shared" si="48"/>
        <v>0</v>
      </c>
      <c r="P79" s="97">
        <f t="shared" si="48"/>
        <v>0</v>
      </c>
      <c r="Q79" s="97">
        <f t="shared" si="48"/>
        <v>0</v>
      </c>
      <c r="R79" s="17">
        <f t="shared" ref="R79" si="49">Q79</f>
        <v>0</v>
      </c>
      <c r="S79" s="244"/>
    </row>
    <row r="80" spans="2:19">
      <c r="B80" s="627" t="str">
        <f>IF($B$60="","",$B$60)&amp;"　計"</f>
        <v>CCC銀行　計</v>
      </c>
      <c r="C80" s="628"/>
      <c r="D80" s="624" t="s">
        <v>203</v>
      </c>
      <c r="E80" s="138" t="s">
        <v>137</v>
      </c>
      <c r="F80" s="130">
        <f>F60+F64+F68+F72+F76</f>
        <v>0</v>
      </c>
      <c r="G80" s="102">
        <f t="shared" ref="G80:Q83" si="50">G60+G64+G68+G72+G76</f>
        <v>0</v>
      </c>
      <c r="H80" s="102">
        <f t="shared" si="50"/>
        <v>0</v>
      </c>
      <c r="I80" s="102">
        <f t="shared" si="50"/>
        <v>0</v>
      </c>
      <c r="J80" s="102">
        <f t="shared" si="50"/>
        <v>0</v>
      </c>
      <c r="K80" s="102">
        <f t="shared" si="50"/>
        <v>0</v>
      </c>
      <c r="L80" s="102">
        <f t="shared" si="50"/>
        <v>0</v>
      </c>
      <c r="M80" s="102">
        <f t="shared" si="50"/>
        <v>0</v>
      </c>
      <c r="N80" s="102">
        <f t="shared" si="50"/>
        <v>0</v>
      </c>
      <c r="O80" s="102">
        <f t="shared" si="50"/>
        <v>0</v>
      </c>
      <c r="P80" s="102">
        <f t="shared" si="50"/>
        <v>0</v>
      </c>
      <c r="Q80" s="102">
        <f t="shared" si="50"/>
        <v>0</v>
      </c>
      <c r="R80" s="18">
        <f>SUM(F80:Q80)</f>
        <v>0</v>
      </c>
      <c r="S80" s="240">
        <f>SUM(R60,R64,R68,R72,R76)</f>
        <v>0</v>
      </c>
    </row>
    <row r="81" spans="2:19">
      <c r="B81" s="629"/>
      <c r="C81" s="630"/>
      <c r="D81" s="625"/>
      <c r="E81" s="139" t="s">
        <v>133</v>
      </c>
      <c r="F81" s="130">
        <f>F61+F65+F69+F73+F77</f>
        <v>0</v>
      </c>
      <c r="G81" s="102">
        <f t="shared" si="50"/>
        <v>0</v>
      </c>
      <c r="H81" s="102">
        <f t="shared" si="50"/>
        <v>0</v>
      </c>
      <c r="I81" s="102">
        <f t="shared" si="50"/>
        <v>0</v>
      </c>
      <c r="J81" s="102">
        <f t="shared" si="50"/>
        <v>0</v>
      </c>
      <c r="K81" s="102">
        <f t="shared" si="50"/>
        <v>0</v>
      </c>
      <c r="L81" s="102">
        <f t="shared" si="50"/>
        <v>0</v>
      </c>
      <c r="M81" s="102">
        <f t="shared" si="50"/>
        <v>0</v>
      </c>
      <c r="N81" s="102">
        <f t="shared" si="50"/>
        <v>0</v>
      </c>
      <c r="O81" s="102">
        <f t="shared" si="50"/>
        <v>0</v>
      </c>
      <c r="P81" s="102">
        <f t="shared" si="50"/>
        <v>0</v>
      </c>
      <c r="Q81" s="102">
        <f t="shared" si="50"/>
        <v>0</v>
      </c>
      <c r="R81" s="14">
        <f>SUM(F81:Q81)</f>
        <v>0</v>
      </c>
      <c r="S81" s="240">
        <f t="shared" ref="S81:S83" si="51">SUM(R61,R65,R69,R73,R77)</f>
        <v>0</v>
      </c>
    </row>
    <row r="82" spans="2:19">
      <c r="B82" s="629"/>
      <c r="C82" s="630"/>
      <c r="D82" s="625"/>
      <c r="E82" s="140" t="s">
        <v>138</v>
      </c>
      <c r="F82" s="131">
        <f>F62+F66+F70+F74+F78</f>
        <v>0</v>
      </c>
      <c r="G82" s="19">
        <f t="shared" si="50"/>
        <v>0</v>
      </c>
      <c r="H82" s="19">
        <f t="shared" si="50"/>
        <v>0</v>
      </c>
      <c r="I82" s="19">
        <f t="shared" si="50"/>
        <v>0</v>
      </c>
      <c r="J82" s="19">
        <f t="shared" si="50"/>
        <v>0</v>
      </c>
      <c r="K82" s="19">
        <f t="shared" si="50"/>
        <v>0</v>
      </c>
      <c r="L82" s="19">
        <f t="shared" si="50"/>
        <v>0</v>
      </c>
      <c r="M82" s="19">
        <f t="shared" si="50"/>
        <v>0</v>
      </c>
      <c r="N82" s="19">
        <f t="shared" si="50"/>
        <v>0</v>
      </c>
      <c r="O82" s="19">
        <f t="shared" si="50"/>
        <v>0</v>
      </c>
      <c r="P82" s="19">
        <f t="shared" si="50"/>
        <v>0</v>
      </c>
      <c r="Q82" s="19">
        <f t="shared" si="50"/>
        <v>0</v>
      </c>
      <c r="R82" s="15">
        <f t="shared" ref="R82" si="52">SUM(F82:Q82)</f>
        <v>0</v>
      </c>
      <c r="S82" s="240">
        <f t="shared" si="51"/>
        <v>0</v>
      </c>
    </row>
    <row r="83" spans="2:19" ht="14.25" thickBot="1">
      <c r="B83" s="631"/>
      <c r="C83" s="632"/>
      <c r="D83" s="626"/>
      <c r="E83" s="141" t="s">
        <v>135</v>
      </c>
      <c r="F83" s="132">
        <f>F63+F67+F71+F75+F79</f>
        <v>0</v>
      </c>
      <c r="G83" s="20">
        <f t="shared" si="50"/>
        <v>0</v>
      </c>
      <c r="H83" s="20">
        <f t="shared" si="50"/>
        <v>0</v>
      </c>
      <c r="I83" s="20">
        <f t="shared" si="50"/>
        <v>0</v>
      </c>
      <c r="J83" s="20">
        <f t="shared" si="50"/>
        <v>0</v>
      </c>
      <c r="K83" s="20">
        <f t="shared" si="50"/>
        <v>0</v>
      </c>
      <c r="L83" s="20">
        <f t="shared" si="50"/>
        <v>0</v>
      </c>
      <c r="M83" s="20">
        <f t="shared" si="50"/>
        <v>0</v>
      </c>
      <c r="N83" s="20">
        <f t="shared" si="50"/>
        <v>0</v>
      </c>
      <c r="O83" s="20">
        <f t="shared" si="50"/>
        <v>0</v>
      </c>
      <c r="P83" s="20">
        <f t="shared" si="50"/>
        <v>0</v>
      </c>
      <c r="Q83" s="20">
        <f t="shared" si="50"/>
        <v>0</v>
      </c>
      <c r="R83" s="17">
        <f t="shared" ref="R83" si="53">Q83</f>
        <v>0</v>
      </c>
      <c r="S83" s="240">
        <f t="shared" si="51"/>
        <v>0</v>
      </c>
    </row>
    <row r="84" spans="2:19">
      <c r="B84" s="639" t="s">
        <v>36</v>
      </c>
      <c r="C84" s="640"/>
      <c r="D84" s="645" t="s">
        <v>37</v>
      </c>
      <c r="E84" s="645"/>
      <c r="F84" s="669">
        <f>簡易収支計画!$G$34</f>
        <v>4</v>
      </c>
      <c r="G84" s="669">
        <f>簡易収支計画!$H$34</f>
        <v>5</v>
      </c>
      <c r="H84" s="669">
        <f>簡易収支計画!$I$34</f>
        <v>6</v>
      </c>
      <c r="I84" s="669">
        <f>簡易収支計画!$J$34</f>
        <v>7</v>
      </c>
      <c r="J84" s="669">
        <f>簡易収支計画!$K$34</f>
        <v>8</v>
      </c>
      <c r="K84" s="669">
        <f>簡易収支計画!$L$34</f>
        <v>9</v>
      </c>
      <c r="L84" s="669">
        <f>簡易収支計画!$M$34</f>
        <v>10</v>
      </c>
      <c r="M84" s="669">
        <f>簡易収支計画!$N$34</f>
        <v>11</v>
      </c>
      <c r="N84" s="669">
        <f>簡易収支計画!$O$34</f>
        <v>12</v>
      </c>
      <c r="O84" s="669">
        <f>簡易収支計画!$P$34</f>
        <v>1</v>
      </c>
      <c r="P84" s="669">
        <f>簡易収支計画!$Q$34</f>
        <v>2</v>
      </c>
      <c r="Q84" s="669">
        <f>簡易収支計画!$R$34</f>
        <v>3</v>
      </c>
      <c r="R84" s="11" t="s">
        <v>128</v>
      </c>
      <c r="S84" s="239"/>
    </row>
    <row r="85" spans="2:19">
      <c r="B85" s="641"/>
      <c r="C85" s="642"/>
      <c r="D85" s="646"/>
      <c r="E85" s="646"/>
      <c r="F85" s="670"/>
      <c r="G85" s="670"/>
      <c r="H85" s="670"/>
      <c r="I85" s="670"/>
      <c r="J85" s="670"/>
      <c r="K85" s="670"/>
      <c r="L85" s="670"/>
      <c r="M85" s="670"/>
      <c r="N85" s="670"/>
      <c r="O85" s="670"/>
      <c r="P85" s="670"/>
      <c r="Q85" s="670"/>
      <c r="R85" s="98" t="s">
        <v>127</v>
      </c>
      <c r="S85" s="239"/>
    </row>
    <row r="86" spans="2:19">
      <c r="B86" s="641"/>
      <c r="C86" s="642"/>
      <c r="D86" s="646"/>
      <c r="E86" s="646"/>
      <c r="F86" s="670"/>
      <c r="G86" s="670"/>
      <c r="H86" s="670"/>
      <c r="I86" s="670"/>
      <c r="J86" s="670"/>
      <c r="K86" s="670"/>
      <c r="L86" s="670"/>
      <c r="M86" s="670"/>
      <c r="N86" s="670"/>
      <c r="O86" s="670"/>
      <c r="P86" s="670"/>
      <c r="Q86" s="670"/>
      <c r="R86" s="12" t="s">
        <v>38</v>
      </c>
      <c r="S86" s="239"/>
    </row>
    <row r="87" spans="2:19" ht="14.25" thickBot="1">
      <c r="B87" s="643"/>
      <c r="C87" s="644"/>
      <c r="D87" s="647"/>
      <c r="E87" s="647"/>
      <c r="F87" s="671"/>
      <c r="G87" s="671"/>
      <c r="H87" s="671"/>
      <c r="I87" s="671"/>
      <c r="J87" s="671"/>
      <c r="K87" s="671"/>
      <c r="L87" s="671"/>
      <c r="M87" s="671"/>
      <c r="N87" s="671"/>
      <c r="O87" s="671"/>
      <c r="P87" s="671"/>
      <c r="Q87" s="671"/>
      <c r="R87" s="13" t="s">
        <v>39</v>
      </c>
      <c r="S87" s="239"/>
    </row>
    <row r="88" spans="2:19">
      <c r="B88" s="654" t="s">
        <v>101</v>
      </c>
      <c r="C88" s="655"/>
      <c r="D88" s="648" t="s">
        <v>155</v>
      </c>
      <c r="E88" s="220" t="s">
        <v>137</v>
      </c>
      <c r="F88" s="123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6"/>
      <c r="R88" s="18">
        <f>SUM(F88:Q88)</f>
        <v>0</v>
      </c>
      <c r="S88" s="239"/>
    </row>
    <row r="89" spans="2:19">
      <c r="B89" s="656"/>
      <c r="C89" s="657"/>
      <c r="D89" s="649"/>
      <c r="E89" s="221" t="s">
        <v>133</v>
      </c>
      <c r="F89" s="124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8"/>
      <c r="R89" s="14">
        <f t="shared" si="24"/>
        <v>0</v>
      </c>
      <c r="S89" s="239"/>
    </row>
    <row r="90" spans="2:19" ht="14.25" thickBot="1">
      <c r="B90" s="656"/>
      <c r="C90" s="657"/>
      <c r="D90" s="649"/>
      <c r="E90" s="222" t="s">
        <v>138</v>
      </c>
      <c r="F90" s="125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20"/>
      <c r="R90" s="15">
        <f t="shared" si="24"/>
        <v>0</v>
      </c>
      <c r="S90" s="239"/>
    </row>
    <row r="91" spans="2:19" ht="14.25" thickBot="1">
      <c r="B91" s="658"/>
      <c r="C91" s="659"/>
      <c r="D91" s="650"/>
      <c r="E91" s="223" t="s">
        <v>135</v>
      </c>
      <c r="F91" s="289"/>
      <c r="G91" s="96">
        <f>SUM(G88)+SUM(F91)-SUM(G89)</f>
        <v>0</v>
      </c>
      <c r="H91" s="97">
        <f>SUM(H88)+SUM(G91)-SUM(H89)</f>
        <v>0</v>
      </c>
      <c r="I91" s="97">
        <f t="shared" ref="I91:Q91" si="54">SUM(I88)+SUM(H91)-SUM(I89)</f>
        <v>0</v>
      </c>
      <c r="J91" s="97">
        <f t="shared" si="54"/>
        <v>0</v>
      </c>
      <c r="K91" s="97">
        <f t="shared" si="54"/>
        <v>0</v>
      </c>
      <c r="L91" s="97">
        <f t="shared" si="54"/>
        <v>0</v>
      </c>
      <c r="M91" s="97">
        <f t="shared" si="54"/>
        <v>0</v>
      </c>
      <c r="N91" s="97">
        <f t="shared" si="54"/>
        <v>0</v>
      </c>
      <c r="O91" s="97">
        <f t="shared" si="54"/>
        <v>0</v>
      </c>
      <c r="P91" s="97">
        <f t="shared" si="54"/>
        <v>0</v>
      </c>
      <c r="Q91" s="97">
        <f t="shared" si="54"/>
        <v>0</v>
      </c>
      <c r="R91" s="17">
        <f t="shared" ref="R91:R111" si="55">Q91</f>
        <v>0</v>
      </c>
      <c r="S91" s="239"/>
    </row>
    <row r="92" spans="2:19">
      <c r="B92" s="639" t="str">
        <f>IF($B$88="","",$B$88)</f>
        <v>Ｄ銀行</v>
      </c>
      <c r="C92" s="651"/>
      <c r="D92" s="648" t="s">
        <v>156</v>
      </c>
      <c r="E92" s="220" t="s">
        <v>137</v>
      </c>
      <c r="F92" s="123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6"/>
      <c r="R92" s="18">
        <f>SUM(F92:Q92)</f>
        <v>0</v>
      </c>
      <c r="S92" s="239"/>
    </row>
    <row r="93" spans="2:19">
      <c r="B93" s="641"/>
      <c r="C93" s="652"/>
      <c r="D93" s="649"/>
      <c r="E93" s="221" t="s">
        <v>133</v>
      </c>
      <c r="F93" s="124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8"/>
      <c r="R93" s="14">
        <f t="shared" si="24"/>
        <v>0</v>
      </c>
      <c r="S93" s="239"/>
    </row>
    <row r="94" spans="2:19" ht="14.25" thickBot="1">
      <c r="B94" s="641"/>
      <c r="C94" s="652"/>
      <c r="D94" s="649"/>
      <c r="E94" s="222" t="s">
        <v>138</v>
      </c>
      <c r="F94" s="125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20"/>
      <c r="R94" s="15">
        <f t="shared" si="24"/>
        <v>0</v>
      </c>
      <c r="S94" s="239"/>
    </row>
    <row r="95" spans="2:19" ht="14.25" thickBot="1">
      <c r="B95" s="643"/>
      <c r="C95" s="653"/>
      <c r="D95" s="650"/>
      <c r="E95" s="223" t="s">
        <v>135</v>
      </c>
      <c r="F95" s="289"/>
      <c r="G95" s="96">
        <f>SUM(G92)+SUM(F95)-SUM(G93)</f>
        <v>0</v>
      </c>
      <c r="H95" s="97">
        <f>SUM(H92)+SUM(G95)-SUM(H93)</f>
        <v>0</v>
      </c>
      <c r="I95" s="97">
        <f t="shared" ref="I95:Q95" si="56">SUM(I92)+SUM(H95)-SUM(I93)</f>
        <v>0</v>
      </c>
      <c r="J95" s="97">
        <f t="shared" si="56"/>
        <v>0</v>
      </c>
      <c r="K95" s="97">
        <f t="shared" si="56"/>
        <v>0</v>
      </c>
      <c r="L95" s="97">
        <f t="shared" si="56"/>
        <v>0</v>
      </c>
      <c r="M95" s="97">
        <f t="shared" si="56"/>
        <v>0</v>
      </c>
      <c r="N95" s="97">
        <f t="shared" si="56"/>
        <v>0</v>
      </c>
      <c r="O95" s="97">
        <f t="shared" si="56"/>
        <v>0</v>
      </c>
      <c r="P95" s="97">
        <f t="shared" si="56"/>
        <v>0</v>
      </c>
      <c r="Q95" s="97">
        <f t="shared" si="56"/>
        <v>0</v>
      </c>
      <c r="R95" s="17">
        <f t="shared" si="55"/>
        <v>0</v>
      </c>
      <c r="S95" s="239"/>
    </row>
    <row r="96" spans="2:19">
      <c r="B96" s="639" t="str">
        <f>IF($B$88="","",$B$88)</f>
        <v>Ｄ銀行</v>
      </c>
      <c r="C96" s="651"/>
      <c r="D96" s="648" t="s">
        <v>157</v>
      </c>
      <c r="E96" s="220" t="s">
        <v>137</v>
      </c>
      <c r="F96" s="123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6"/>
      <c r="R96" s="18">
        <f>SUM(F96:Q96)</f>
        <v>0</v>
      </c>
      <c r="S96" s="239"/>
    </row>
    <row r="97" spans="2:19">
      <c r="B97" s="641"/>
      <c r="C97" s="652"/>
      <c r="D97" s="649"/>
      <c r="E97" s="221" t="s">
        <v>133</v>
      </c>
      <c r="F97" s="124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8"/>
      <c r="R97" s="14">
        <f t="shared" si="24"/>
        <v>0</v>
      </c>
      <c r="S97" s="239"/>
    </row>
    <row r="98" spans="2:19" ht="14.25" thickBot="1">
      <c r="B98" s="641"/>
      <c r="C98" s="652"/>
      <c r="D98" s="649"/>
      <c r="E98" s="222" t="s">
        <v>138</v>
      </c>
      <c r="F98" s="125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20"/>
      <c r="R98" s="15">
        <f t="shared" si="24"/>
        <v>0</v>
      </c>
      <c r="S98" s="239"/>
    </row>
    <row r="99" spans="2:19" ht="14.25" thickBot="1">
      <c r="B99" s="643"/>
      <c r="C99" s="653"/>
      <c r="D99" s="650"/>
      <c r="E99" s="223" t="s">
        <v>135</v>
      </c>
      <c r="F99" s="289"/>
      <c r="G99" s="96">
        <f>SUM(G96)+SUM(F99)-SUM(G97)</f>
        <v>0</v>
      </c>
      <c r="H99" s="97">
        <f>SUM(H96)+SUM(G99)-SUM(H97)</f>
        <v>0</v>
      </c>
      <c r="I99" s="97">
        <f t="shared" ref="I99:Q99" si="57">SUM(I96)+SUM(H99)-SUM(I97)</f>
        <v>0</v>
      </c>
      <c r="J99" s="97">
        <f t="shared" si="57"/>
        <v>0</v>
      </c>
      <c r="K99" s="97">
        <f t="shared" si="57"/>
        <v>0</v>
      </c>
      <c r="L99" s="97">
        <f t="shared" si="57"/>
        <v>0</v>
      </c>
      <c r="M99" s="97">
        <f t="shared" si="57"/>
        <v>0</v>
      </c>
      <c r="N99" s="97">
        <f t="shared" si="57"/>
        <v>0</v>
      </c>
      <c r="O99" s="97">
        <f t="shared" si="57"/>
        <v>0</v>
      </c>
      <c r="P99" s="97">
        <f t="shared" si="57"/>
        <v>0</v>
      </c>
      <c r="Q99" s="97">
        <f t="shared" si="57"/>
        <v>0</v>
      </c>
      <c r="R99" s="17">
        <f t="shared" si="55"/>
        <v>0</v>
      </c>
      <c r="S99" s="239"/>
    </row>
    <row r="100" spans="2:19">
      <c r="B100" s="639" t="str">
        <f>IF($B$88="","",$B$88)</f>
        <v>Ｄ銀行</v>
      </c>
      <c r="C100" s="651"/>
      <c r="D100" s="648" t="s">
        <v>158</v>
      </c>
      <c r="E100" s="220" t="s">
        <v>137</v>
      </c>
      <c r="F100" s="123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6"/>
      <c r="R100" s="18">
        <f>SUM(F100:Q100)</f>
        <v>0</v>
      </c>
      <c r="S100" s="239"/>
    </row>
    <row r="101" spans="2:19">
      <c r="B101" s="641"/>
      <c r="C101" s="652"/>
      <c r="D101" s="649"/>
      <c r="E101" s="221" t="s">
        <v>133</v>
      </c>
      <c r="F101" s="124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8"/>
      <c r="R101" s="14">
        <f t="shared" si="24"/>
        <v>0</v>
      </c>
      <c r="S101" s="239"/>
    </row>
    <row r="102" spans="2:19" ht="14.25" thickBot="1">
      <c r="B102" s="641"/>
      <c r="C102" s="652"/>
      <c r="D102" s="649"/>
      <c r="E102" s="222" t="s">
        <v>138</v>
      </c>
      <c r="F102" s="125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20"/>
      <c r="R102" s="15">
        <f t="shared" si="24"/>
        <v>0</v>
      </c>
      <c r="S102" s="239"/>
    </row>
    <row r="103" spans="2:19" ht="14.25" thickBot="1">
      <c r="B103" s="643"/>
      <c r="C103" s="653"/>
      <c r="D103" s="650"/>
      <c r="E103" s="223" t="s">
        <v>135</v>
      </c>
      <c r="F103" s="289"/>
      <c r="G103" s="95">
        <f>SUM(G100)+SUM(F103)-SUM(G101)</f>
        <v>0</v>
      </c>
      <c r="H103" s="94">
        <f>SUM(H100)+SUM(G103)-SUM(H101)</f>
        <v>0</v>
      </c>
      <c r="I103" s="94">
        <f t="shared" ref="I103:Q103" si="58">SUM(I100)+SUM(H103)-SUM(I101)</f>
        <v>0</v>
      </c>
      <c r="J103" s="94">
        <f t="shared" si="58"/>
        <v>0</v>
      </c>
      <c r="K103" s="94">
        <f t="shared" si="58"/>
        <v>0</v>
      </c>
      <c r="L103" s="94">
        <f t="shared" si="58"/>
        <v>0</v>
      </c>
      <c r="M103" s="94">
        <f t="shared" si="58"/>
        <v>0</v>
      </c>
      <c r="N103" s="94">
        <f t="shared" si="58"/>
        <v>0</v>
      </c>
      <c r="O103" s="94">
        <f t="shared" si="58"/>
        <v>0</v>
      </c>
      <c r="P103" s="94">
        <f t="shared" si="58"/>
        <v>0</v>
      </c>
      <c r="Q103" s="94">
        <f t="shared" si="58"/>
        <v>0</v>
      </c>
      <c r="R103" s="17">
        <f t="shared" si="55"/>
        <v>0</v>
      </c>
      <c r="S103" s="239"/>
    </row>
    <row r="104" spans="2:19">
      <c r="B104" s="639" t="str">
        <f>IF($B$88="","",$B$88)</f>
        <v>Ｄ銀行</v>
      </c>
      <c r="C104" s="651"/>
      <c r="D104" s="648" t="s">
        <v>159</v>
      </c>
      <c r="E104" s="220" t="s">
        <v>137</v>
      </c>
      <c r="F104" s="123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6"/>
      <c r="R104" s="18">
        <f>SUM(F104:Q104)</f>
        <v>0</v>
      </c>
      <c r="S104" s="239"/>
    </row>
    <row r="105" spans="2:19">
      <c r="B105" s="641"/>
      <c r="C105" s="652"/>
      <c r="D105" s="649"/>
      <c r="E105" s="221" t="s">
        <v>133</v>
      </c>
      <c r="F105" s="124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8"/>
      <c r="R105" s="14">
        <f t="shared" si="24"/>
        <v>0</v>
      </c>
      <c r="S105" s="239"/>
    </row>
    <row r="106" spans="2:19" ht="14.25" thickBot="1">
      <c r="B106" s="641"/>
      <c r="C106" s="652"/>
      <c r="D106" s="649"/>
      <c r="E106" s="222" t="s">
        <v>138</v>
      </c>
      <c r="F106" s="125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20"/>
      <c r="R106" s="15">
        <f t="shared" si="24"/>
        <v>0</v>
      </c>
      <c r="S106" s="239"/>
    </row>
    <row r="107" spans="2:19" ht="14.25" thickBot="1">
      <c r="B107" s="643"/>
      <c r="C107" s="653"/>
      <c r="D107" s="650"/>
      <c r="E107" s="223" t="s">
        <v>135</v>
      </c>
      <c r="F107" s="289"/>
      <c r="G107" s="96">
        <f>SUM(G104)+SUM(F107)-SUM(G105)</f>
        <v>0</v>
      </c>
      <c r="H107" s="97">
        <f>SUM(H104)+SUM(G107)-SUM(H105)</f>
        <v>0</v>
      </c>
      <c r="I107" s="97">
        <f t="shared" ref="I107:Q107" si="59">SUM(I104)+SUM(H107)-SUM(I105)</f>
        <v>0</v>
      </c>
      <c r="J107" s="97">
        <f t="shared" si="59"/>
        <v>0</v>
      </c>
      <c r="K107" s="97">
        <f t="shared" si="59"/>
        <v>0</v>
      </c>
      <c r="L107" s="97">
        <f t="shared" si="59"/>
        <v>0</v>
      </c>
      <c r="M107" s="97">
        <f t="shared" si="59"/>
        <v>0</v>
      </c>
      <c r="N107" s="97">
        <f t="shared" si="59"/>
        <v>0</v>
      </c>
      <c r="O107" s="97">
        <f t="shared" si="59"/>
        <v>0</v>
      </c>
      <c r="P107" s="97">
        <f t="shared" si="59"/>
        <v>0</v>
      </c>
      <c r="Q107" s="97">
        <f t="shared" si="59"/>
        <v>0</v>
      </c>
      <c r="R107" s="17">
        <f t="shared" si="55"/>
        <v>0</v>
      </c>
      <c r="S107" s="244"/>
    </row>
    <row r="108" spans="2:19">
      <c r="B108" s="627" t="str">
        <f>IF($B$88="","",$B$88)&amp;"　計"</f>
        <v>Ｄ銀行　計</v>
      </c>
      <c r="C108" s="628"/>
      <c r="D108" s="624" t="s">
        <v>203</v>
      </c>
      <c r="E108" s="138" t="s">
        <v>137</v>
      </c>
      <c r="F108" s="130">
        <f>F88+F92+F96+F100+F104</f>
        <v>0</v>
      </c>
      <c r="G108" s="102">
        <f t="shared" ref="G108:Q111" si="60">G88+G92+G96+G100+G104</f>
        <v>0</v>
      </c>
      <c r="H108" s="102">
        <f t="shared" si="60"/>
        <v>0</v>
      </c>
      <c r="I108" s="102">
        <f t="shared" si="60"/>
        <v>0</v>
      </c>
      <c r="J108" s="102">
        <f t="shared" si="60"/>
        <v>0</v>
      </c>
      <c r="K108" s="102">
        <f>K88+K92+K96+K100+K104</f>
        <v>0</v>
      </c>
      <c r="L108" s="102">
        <f t="shared" si="60"/>
        <v>0</v>
      </c>
      <c r="M108" s="102">
        <f t="shared" si="60"/>
        <v>0</v>
      </c>
      <c r="N108" s="102">
        <f t="shared" si="60"/>
        <v>0</v>
      </c>
      <c r="O108" s="102">
        <f t="shared" si="60"/>
        <v>0</v>
      </c>
      <c r="P108" s="102">
        <f t="shared" si="60"/>
        <v>0</v>
      </c>
      <c r="Q108" s="102">
        <f t="shared" si="60"/>
        <v>0</v>
      </c>
      <c r="R108" s="18">
        <f>SUM(F108:Q108)</f>
        <v>0</v>
      </c>
      <c r="S108" s="240">
        <f>SUM(R88,R92,R96,R100,R104)</f>
        <v>0</v>
      </c>
    </row>
    <row r="109" spans="2:19">
      <c r="B109" s="629"/>
      <c r="C109" s="630"/>
      <c r="D109" s="625"/>
      <c r="E109" s="139" t="s">
        <v>133</v>
      </c>
      <c r="F109" s="130">
        <f>F89+F93+F97+F101+F105</f>
        <v>0</v>
      </c>
      <c r="G109" s="102">
        <f t="shared" si="60"/>
        <v>0</v>
      </c>
      <c r="H109" s="102">
        <f t="shared" si="60"/>
        <v>0</v>
      </c>
      <c r="I109" s="102">
        <f t="shared" si="60"/>
        <v>0</v>
      </c>
      <c r="J109" s="102">
        <f t="shared" si="60"/>
        <v>0</v>
      </c>
      <c r="K109" s="102">
        <f t="shared" si="60"/>
        <v>0</v>
      </c>
      <c r="L109" s="102">
        <f t="shared" si="60"/>
        <v>0</v>
      </c>
      <c r="M109" s="102">
        <f t="shared" si="60"/>
        <v>0</v>
      </c>
      <c r="N109" s="102">
        <f t="shared" si="60"/>
        <v>0</v>
      </c>
      <c r="O109" s="102">
        <f t="shared" si="60"/>
        <v>0</v>
      </c>
      <c r="P109" s="102">
        <f t="shared" si="60"/>
        <v>0</v>
      </c>
      <c r="Q109" s="102">
        <f t="shared" si="60"/>
        <v>0</v>
      </c>
      <c r="R109" s="14">
        <f t="shared" si="24"/>
        <v>0</v>
      </c>
      <c r="S109" s="240">
        <f t="shared" ref="S109:S111" si="61">SUM(R89,R93,R97,R101,R105)</f>
        <v>0</v>
      </c>
    </row>
    <row r="110" spans="2:19">
      <c r="B110" s="629"/>
      <c r="C110" s="630"/>
      <c r="D110" s="625"/>
      <c r="E110" s="140" t="s">
        <v>138</v>
      </c>
      <c r="F110" s="131">
        <f>F90+F94+F98+F102+F106</f>
        <v>0</v>
      </c>
      <c r="G110" s="19">
        <f t="shared" si="60"/>
        <v>0</v>
      </c>
      <c r="H110" s="19">
        <f t="shared" si="60"/>
        <v>0</v>
      </c>
      <c r="I110" s="19">
        <f t="shared" si="60"/>
        <v>0</v>
      </c>
      <c r="J110" s="19">
        <f t="shared" si="60"/>
        <v>0</v>
      </c>
      <c r="K110" s="19">
        <f t="shared" si="60"/>
        <v>0</v>
      </c>
      <c r="L110" s="19">
        <f t="shared" si="60"/>
        <v>0</v>
      </c>
      <c r="M110" s="19">
        <f t="shared" si="60"/>
        <v>0</v>
      </c>
      <c r="N110" s="19">
        <f t="shared" si="60"/>
        <v>0</v>
      </c>
      <c r="O110" s="19">
        <f t="shared" si="60"/>
        <v>0</v>
      </c>
      <c r="P110" s="19">
        <f t="shared" si="60"/>
        <v>0</v>
      </c>
      <c r="Q110" s="19">
        <f t="shared" si="60"/>
        <v>0</v>
      </c>
      <c r="R110" s="15">
        <f t="shared" si="24"/>
        <v>0</v>
      </c>
      <c r="S110" s="240">
        <f t="shared" si="61"/>
        <v>0</v>
      </c>
    </row>
    <row r="111" spans="2:19" ht="14.25" thickBot="1">
      <c r="B111" s="631"/>
      <c r="C111" s="632"/>
      <c r="D111" s="626"/>
      <c r="E111" s="141" t="s">
        <v>135</v>
      </c>
      <c r="F111" s="132">
        <f>F91+F95+F99+F103+F107</f>
        <v>0</v>
      </c>
      <c r="G111" s="20">
        <f t="shared" si="60"/>
        <v>0</v>
      </c>
      <c r="H111" s="20">
        <f t="shared" si="60"/>
        <v>0</v>
      </c>
      <c r="I111" s="20">
        <f t="shared" si="60"/>
        <v>0</v>
      </c>
      <c r="J111" s="20">
        <f t="shared" si="60"/>
        <v>0</v>
      </c>
      <c r="K111" s="20">
        <f t="shared" si="60"/>
        <v>0</v>
      </c>
      <c r="L111" s="20">
        <f t="shared" si="60"/>
        <v>0</v>
      </c>
      <c r="M111" s="20">
        <f t="shared" si="60"/>
        <v>0</v>
      </c>
      <c r="N111" s="20">
        <f t="shared" si="60"/>
        <v>0</v>
      </c>
      <c r="O111" s="20">
        <f t="shared" si="60"/>
        <v>0</v>
      </c>
      <c r="P111" s="20">
        <f t="shared" si="60"/>
        <v>0</v>
      </c>
      <c r="Q111" s="20">
        <f t="shared" si="60"/>
        <v>0</v>
      </c>
      <c r="R111" s="17">
        <f t="shared" si="55"/>
        <v>0</v>
      </c>
      <c r="S111" s="240">
        <f t="shared" si="61"/>
        <v>0</v>
      </c>
    </row>
    <row r="112" spans="2:19">
      <c r="B112" s="654" t="s">
        <v>102</v>
      </c>
      <c r="C112" s="655"/>
      <c r="D112" s="648" t="s">
        <v>160</v>
      </c>
      <c r="E112" s="220" t="s">
        <v>137</v>
      </c>
      <c r="F112" s="123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6"/>
      <c r="R112" s="18">
        <f>SUM(F112:Q112)</f>
        <v>0</v>
      </c>
      <c r="S112" s="239"/>
    </row>
    <row r="113" spans="2:19">
      <c r="B113" s="656"/>
      <c r="C113" s="657"/>
      <c r="D113" s="649"/>
      <c r="E113" s="221" t="s">
        <v>133</v>
      </c>
      <c r="F113" s="133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2"/>
      <c r="R113" s="14">
        <f t="shared" si="24"/>
        <v>0</v>
      </c>
      <c r="S113" s="239"/>
    </row>
    <row r="114" spans="2:19" ht="14.25" thickBot="1">
      <c r="B114" s="656"/>
      <c r="C114" s="657"/>
      <c r="D114" s="649"/>
      <c r="E114" s="222" t="s">
        <v>138</v>
      </c>
      <c r="F114" s="125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20"/>
      <c r="R114" s="15">
        <f t="shared" si="24"/>
        <v>0</v>
      </c>
      <c r="S114" s="239"/>
    </row>
    <row r="115" spans="2:19" ht="14.25" thickBot="1">
      <c r="B115" s="658"/>
      <c r="C115" s="659"/>
      <c r="D115" s="650"/>
      <c r="E115" s="223" t="s">
        <v>135</v>
      </c>
      <c r="F115" s="289"/>
      <c r="G115" s="96">
        <f>SUM(G112)+SUM(F115)-SUM(G113)</f>
        <v>0</v>
      </c>
      <c r="H115" s="97">
        <f>SUM(H112)+SUM(G115)-SUM(H113)</f>
        <v>0</v>
      </c>
      <c r="I115" s="97">
        <f t="shared" ref="I115:Q115" si="62">SUM(I112)+SUM(H115)-SUM(I113)</f>
        <v>0</v>
      </c>
      <c r="J115" s="97">
        <f t="shared" si="62"/>
        <v>0</v>
      </c>
      <c r="K115" s="97">
        <f t="shared" si="62"/>
        <v>0</v>
      </c>
      <c r="L115" s="97">
        <f t="shared" si="62"/>
        <v>0</v>
      </c>
      <c r="M115" s="97">
        <f t="shared" si="62"/>
        <v>0</v>
      </c>
      <c r="N115" s="97">
        <f t="shared" si="62"/>
        <v>0</v>
      </c>
      <c r="O115" s="97">
        <f t="shared" si="62"/>
        <v>0</v>
      </c>
      <c r="P115" s="97">
        <f t="shared" si="62"/>
        <v>0</v>
      </c>
      <c r="Q115" s="97">
        <f t="shared" si="62"/>
        <v>0</v>
      </c>
      <c r="R115" s="17">
        <f t="shared" ref="R115" si="63">Q115</f>
        <v>0</v>
      </c>
      <c r="S115" s="239"/>
    </row>
    <row r="116" spans="2:19">
      <c r="B116" s="639" t="str">
        <f>IF($B$112="","",$B$112)</f>
        <v>Ｅ銀行</v>
      </c>
      <c r="C116" s="651"/>
      <c r="D116" s="648" t="s">
        <v>161</v>
      </c>
      <c r="E116" s="220" t="s">
        <v>137</v>
      </c>
      <c r="F116" s="123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6"/>
      <c r="R116" s="18">
        <f>SUM(F116:Q116)</f>
        <v>0</v>
      </c>
      <c r="S116" s="239"/>
    </row>
    <row r="117" spans="2:19">
      <c r="B117" s="641"/>
      <c r="C117" s="652"/>
      <c r="D117" s="649"/>
      <c r="E117" s="221" t="s">
        <v>133</v>
      </c>
      <c r="F117" s="133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2"/>
      <c r="R117" s="14">
        <f t="shared" si="24"/>
        <v>0</v>
      </c>
      <c r="S117" s="239"/>
    </row>
    <row r="118" spans="2:19">
      <c r="B118" s="641"/>
      <c r="C118" s="652"/>
      <c r="D118" s="649"/>
      <c r="E118" s="222" t="s">
        <v>138</v>
      </c>
      <c r="F118" s="125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  <c r="R118" s="15">
        <f t="shared" si="24"/>
        <v>0</v>
      </c>
      <c r="S118" s="239"/>
    </row>
    <row r="119" spans="2:19" ht="14.25" thickBot="1">
      <c r="B119" s="643"/>
      <c r="C119" s="653"/>
      <c r="D119" s="650"/>
      <c r="E119" s="223" t="s">
        <v>135</v>
      </c>
      <c r="F119" s="289"/>
      <c r="G119" s="104">
        <f>SUM(G116)+SUM(F119)-SUM(G117)</f>
        <v>0</v>
      </c>
      <c r="H119" s="16">
        <f>SUM(H116)+SUM(G119)-SUM(H117)</f>
        <v>0</v>
      </c>
      <c r="I119" s="16">
        <f t="shared" ref="I119:Q119" si="64">SUM(I116)+SUM(H119)-SUM(I117)</f>
        <v>0</v>
      </c>
      <c r="J119" s="16">
        <f t="shared" si="64"/>
        <v>0</v>
      </c>
      <c r="K119" s="16">
        <f t="shared" si="64"/>
        <v>0</v>
      </c>
      <c r="L119" s="16">
        <f t="shared" si="64"/>
        <v>0</v>
      </c>
      <c r="M119" s="16">
        <f t="shared" si="64"/>
        <v>0</v>
      </c>
      <c r="N119" s="16">
        <f t="shared" si="64"/>
        <v>0</v>
      </c>
      <c r="O119" s="16">
        <f t="shared" si="64"/>
        <v>0</v>
      </c>
      <c r="P119" s="16">
        <f t="shared" si="64"/>
        <v>0</v>
      </c>
      <c r="Q119" s="16">
        <f t="shared" si="64"/>
        <v>0</v>
      </c>
      <c r="R119" s="17">
        <f t="shared" ref="R119" si="65">Q119</f>
        <v>0</v>
      </c>
      <c r="S119" s="239"/>
    </row>
    <row r="120" spans="2:19">
      <c r="B120" s="639" t="str">
        <f>IF($B$112="","",$B$112)</f>
        <v>Ｅ銀行</v>
      </c>
      <c r="C120" s="651"/>
      <c r="D120" s="648" t="s">
        <v>162</v>
      </c>
      <c r="E120" s="220" t="s">
        <v>137</v>
      </c>
      <c r="F120" s="123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6"/>
      <c r="R120" s="18">
        <f>SUM(F120:Q120)</f>
        <v>0</v>
      </c>
      <c r="S120" s="239"/>
    </row>
    <row r="121" spans="2:19">
      <c r="B121" s="641"/>
      <c r="C121" s="652"/>
      <c r="D121" s="649"/>
      <c r="E121" s="221" t="s">
        <v>133</v>
      </c>
      <c r="F121" s="133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2"/>
      <c r="R121" s="14">
        <f t="shared" si="24"/>
        <v>0</v>
      </c>
      <c r="S121" s="239"/>
    </row>
    <row r="122" spans="2:19" ht="14.25" thickBot="1">
      <c r="B122" s="641"/>
      <c r="C122" s="652"/>
      <c r="D122" s="649"/>
      <c r="E122" s="222" t="s">
        <v>138</v>
      </c>
      <c r="F122" s="125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20"/>
      <c r="R122" s="15">
        <f t="shared" si="24"/>
        <v>0</v>
      </c>
      <c r="S122" s="239"/>
    </row>
    <row r="123" spans="2:19" ht="14.25" thickBot="1">
      <c r="B123" s="643"/>
      <c r="C123" s="653"/>
      <c r="D123" s="650"/>
      <c r="E123" s="223" t="s">
        <v>135</v>
      </c>
      <c r="F123" s="289"/>
      <c r="G123" s="96">
        <f>SUM(G120)+SUM(F123)-SUM(G121)</f>
        <v>0</v>
      </c>
      <c r="H123" s="97">
        <f>SUM(H120)+SUM(G123)-SUM(H121)</f>
        <v>0</v>
      </c>
      <c r="I123" s="97">
        <f t="shared" ref="I123:Q123" si="66">SUM(I120)+SUM(H123)-SUM(I121)</f>
        <v>0</v>
      </c>
      <c r="J123" s="97">
        <f t="shared" si="66"/>
        <v>0</v>
      </c>
      <c r="K123" s="97">
        <f t="shared" si="66"/>
        <v>0</v>
      </c>
      <c r="L123" s="97">
        <f t="shared" si="66"/>
        <v>0</v>
      </c>
      <c r="M123" s="97">
        <f t="shared" si="66"/>
        <v>0</v>
      </c>
      <c r="N123" s="97">
        <f t="shared" si="66"/>
        <v>0</v>
      </c>
      <c r="O123" s="97">
        <f t="shared" si="66"/>
        <v>0</v>
      </c>
      <c r="P123" s="97">
        <f t="shared" si="66"/>
        <v>0</v>
      </c>
      <c r="Q123" s="97">
        <f t="shared" si="66"/>
        <v>0</v>
      </c>
      <c r="R123" s="17">
        <f t="shared" ref="R123" si="67">Q123</f>
        <v>0</v>
      </c>
      <c r="S123" s="239"/>
    </row>
    <row r="124" spans="2:19">
      <c r="B124" s="639" t="str">
        <f>IF($B$112="","",$B$112)</f>
        <v>Ｅ銀行</v>
      </c>
      <c r="C124" s="651"/>
      <c r="D124" s="648" t="s">
        <v>163</v>
      </c>
      <c r="E124" s="220" t="s">
        <v>137</v>
      </c>
      <c r="F124" s="123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6"/>
      <c r="R124" s="18">
        <f>SUM(F124:Q124)</f>
        <v>0</v>
      </c>
      <c r="S124" s="239"/>
    </row>
    <row r="125" spans="2:19">
      <c r="B125" s="641"/>
      <c r="C125" s="652"/>
      <c r="D125" s="649"/>
      <c r="E125" s="221" t="s">
        <v>133</v>
      </c>
      <c r="F125" s="133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2"/>
      <c r="R125" s="14">
        <f t="shared" si="24"/>
        <v>0</v>
      </c>
      <c r="S125" s="239"/>
    </row>
    <row r="126" spans="2:19" ht="14.25" thickBot="1">
      <c r="B126" s="641"/>
      <c r="C126" s="652"/>
      <c r="D126" s="649"/>
      <c r="E126" s="222" t="s">
        <v>138</v>
      </c>
      <c r="F126" s="125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  <c r="R126" s="15">
        <f t="shared" si="24"/>
        <v>0</v>
      </c>
      <c r="S126" s="239"/>
    </row>
    <row r="127" spans="2:19" ht="14.25" thickBot="1">
      <c r="B127" s="643"/>
      <c r="C127" s="653"/>
      <c r="D127" s="650"/>
      <c r="E127" s="223" t="s">
        <v>135</v>
      </c>
      <c r="F127" s="289"/>
      <c r="G127" s="96">
        <f>SUM(G124)+SUM(F127)-SUM(G125)</f>
        <v>0</v>
      </c>
      <c r="H127" s="97">
        <f>SUM(H124)+SUM(G127)-SUM(H125)</f>
        <v>0</v>
      </c>
      <c r="I127" s="97">
        <f t="shared" ref="I127:Q127" si="68">SUM(I124)+SUM(H127)-SUM(I125)</f>
        <v>0</v>
      </c>
      <c r="J127" s="97">
        <f t="shared" si="68"/>
        <v>0</v>
      </c>
      <c r="K127" s="97">
        <f t="shared" si="68"/>
        <v>0</v>
      </c>
      <c r="L127" s="97">
        <f t="shared" si="68"/>
        <v>0</v>
      </c>
      <c r="M127" s="97">
        <f t="shared" si="68"/>
        <v>0</v>
      </c>
      <c r="N127" s="97">
        <f t="shared" si="68"/>
        <v>0</v>
      </c>
      <c r="O127" s="97">
        <f t="shared" si="68"/>
        <v>0</v>
      </c>
      <c r="P127" s="97">
        <f t="shared" si="68"/>
        <v>0</v>
      </c>
      <c r="Q127" s="97">
        <f t="shared" si="68"/>
        <v>0</v>
      </c>
      <c r="R127" s="17">
        <f t="shared" ref="R127" si="69">Q127</f>
        <v>0</v>
      </c>
      <c r="S127" s="239"/>
    </row>
    <row r="128" spans="2:19">
      <c r="B128" s="639" t="str">
        <f>IF($B$112="","",$B$112)</f>
        <v>Ｅ銀行</v>
      </c>
      <c r="C128" s="651"/>
      <c r="D128" s="648" t="s">
        <v>164</v>
      </c>
      <c r="E128" s="220" t="s">
        <v>137</v>
      </c>
      <c r="F128" s="123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6"/>
      <c r="R128" s="18">
        <f>SUM(F128:Q128)</f>
        <v>0</v>
      </c>
      <c r="S128" s="239"/>
    </row>
    <row r="129" spans="2:19">
      <c r="B129" s="641"/>
      <c r="C129" s="652"/>
      <c r="D129" s="649"/>
      <c r="E129" s="221" t="s">
        <v>133</v>
      </c>
      <c r="F129" s="124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8"/>
      <c r="R129" s="14">
        <f t="shared" si="24"/>
        <v>0</v>
      </c>
      <c r="S129" s="239"/>
    </row>
    <row r="130" spans="2:19" ht="14.25" thickBot="1">
      <c r="B130" s="641"/>
      <c r="C130" s="652"/>
      <c r="D130" s="649"/>
      <c r="E130" s="222" t="s">
        <v>138</v>
      </c>
      <c r="F130" s="125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20"/>
      <c r="R130" s="15">
        <f t="shared" si="24"/>
        <v>0</v>
      </c>
      <c r="S130" s="239"/>
    </row>
    <row r="131" spans="2:19" ht="14.25" thickBot="1">
      <c r="B131" s="643"/>
      <c r="C131" s="653"/>
      <c r="D131" s="650"/>
      <c r="E131" s="223" t="s">
        <v>135</v>
      </c>
      <c r="F131" s="289"/>
      <c r="G131" s="96">
        <f>SUM(G128)+SUM(F131)-SUM(G129)</f>
        <v>0</v>
      </c>
      <c r="H131" s="97">
        <f>SUM(H128)+SUM(G131)-SUM(H129)</f>
        <v>0</v>
      </c>
      <c r="I131" s="97">
        <f t="shared" ref="I131:Q131" si="70">SUM(I128)+SUM(H131)-SUM(I129)</f>
        <v>0</v>
      </c>
      <c r="J131" s="97">
        <f t="shared" si="70"/>
        <v>0</v>
      </c>
      <c r="K131" s="97">
        <f t="shared" si="70"/>
        <v>0</v>
      </c>
      <c r="L131" s="97">
        <f t="shared" si="70"/>
        <v>0</v>
      </c>
      <c r="M131" s="97">
        <f t="shared" si="70"/>
        <v>0</v>
      </c>
      <c r="N131" s="97">
        <f t="shared" si="70"/>
        <v>0</v>
      </c>
      <c r="O131" s="97">
        <f t="shared" si="70"/>
        <v>0</v>
      </c>
      <c r="P131" s="97">
        <f t="shared" si="70"/>
        <v>0</v>
      </c>
      <c r="Q131" s="97">
        <f t="shared" si="70"/>
        <v>0</v>
      </c>
      <c r="R131" s="17">
        <f t="shared" ref="R131" si="71">Q131</f>
        <v>0</v>
      </c>
      <c r="S131" s="244"/>
    </row>
    <row r="132" spans="2:19">
      <c r="B132" s="627" t="str">
        <f>IF($B$112="","",$B$112)&amp;"　計"</f>
        <v>Ｅ銀行　計</v>
      </c>
      <c r="C132" s="628"/>
      <c r="D132" s="624" t="s">
        <v>203</v>
      </c>
      <c r="E132" s="138" t="s">
        <v>137</v>
      </c>
      <c r="F132" s="130">
        <f>F112+F116+F120+F124+F128</f>
        <v>0</v>
      </c>
      <c r="G132" s="102">
        <f t="shared" ref="G132:Q135" si="72">G112+G116+G120+G124+G128</f>
        <v>0</v>
      </c>
      <c r="H132" s="102">
        <f t="shared" si="72"/>
        <v>0</v>
      </c>
      <c r="I132" s="102">
        <f t="shared" si="72"/>
        <v>0</v>
      </c>
      <c r="J132" s="102">
        <f t="shared" si="72"/>
        <v>0</v>
      </c>
      <c r="K132" s="102">
        <f>K112+K116+K120+K124+K128</f>
        <v>0</v>
      </c>
      <c r="L132" s="102">
        <f t="shared" ref="L132:Q132" si="73">L112+L116+L120+L124+L128</f>
        <v>0</v>
      </c>
      <c r="M132" s="102">
        <f t="shared" si="73"/>
        <v>0</v>
      </c>
      <c r="N132" s="102">
        <f t="shared" si="73"/>
        <v>0</v>
      </c>
      <c r="O132" s="102">
        <f t="shared" si="73"/>
        <v>0</v>
      </c>
      <c r="P132" s="102">
        <f t="shared" si="73"/>
        <v>0</v>
      </c>
      <c r="Q132" s="102">
        <f t="shared" si="73"/>
        <v>0</v>
      </c>
      <c r="R132" s="18">
        <f>SUM(F132:Q132)</f>
        <v>0</v>
      </c>
      <c r="S132" s="240">
        <f>SUM(R112,R116,R120,R124,R128)</f>
        <v>0</v>
      </c>
    </row>
    <row r="133" spans="2:19">
      <c r="B133" s="629"/>
      <c r="C133" s="630"/>
      <c r="D133" s="625"/>
      <c r="E133" s="139" t="s">
        <v>133</v>
      </c>
      <c r="F133" s="130">
        <f>F113+F117+F121+F125+F129</f>
        <v>0</v>
      </c>
      <c r="G133" s="102">
        <f t="shared" si="72"/>
        <v>0</v>
      </c>
      <c r="H133" s="102">
        <f t="shared" si="72"/>
        <v>0</v>
      </c>
      <c r="I133" s="102">
        <f t="shared" si="72"/>
        <v>0</v>
      </c>
      <c r="J133" s="102">
        <f t="shared" si="72"/>
        <v>0</v>
      </c>
      <c r="K133" s="102">
        <f t="shared" si="72"/>
        <v>0</v>
      </c>
      <c r="L133" s="102">
        <f t="shared" si="72"/>
        <v>0</v>
      </c>
      <c r="M133" s="102">
        <f t="shared" si="72"/>
        <v>0</v>
      </c>
      <c r="N133" s="102">
        <f t="shared" si="72"/>
        <v>0</v>
      </c>
      <c r="O133" s="102">
        <f t="shared" si="72"/>
        <v>0</v>
      </c>
      <c r="P133" s="102">
        <f t="shared" si="72"/>
        <v>0</v>
      </c>
      <c r="Q133" s="102">
        <f t="shared" si="72"/>
        <v>0</v>
      </c>
      <c r="R133" s="14">
        <f t="shared" si="24"/>
        <v>0</v>
      </c>
      <c r="S133" s="240">
        <f t="shared" ref="S133:S135" si="74">SUM(R113,R117,R121,R125,R129)</f>
        <v>0</v>
      </c>
    </row>
    <row r="134" spans="2:19">
      <c r="B134" s="629"/>
      <c r="C134" s="630"/>
      <c r="D134" s="625"/>
      <c r="E134" s="140" t="s">
        <v>138</v>
      </c>
      <c r="F134" s="131">
        <f>F114+F118+F122+F126+F130</f>
        <v>0</v>
      </c>
      <c r="G134" s="19">
        <f t="shared" si="72"/>
        <v>0</v>
      </c>
      <c r="H134" s="19">
        <f t="shared" si="72"/>
        <v>0</v>
      </c>
      <c r="I134" s="19">
        <f t="shared" si="72"/>
        <v>0</v>
      </c>
      <c r="J134" s="19">
        <f t="shared" si="72"/>
        <v>0</v>
      </c>
      <c r="K134" s="19">
        <f t="shared" si="72"/>
        <v>0</v>
      </c>
      <c r="L134" s="19">
        <f t="shared" si="72"/>
        <v>0</v>
      </c>
      <c r="M134" s="19">
        <f t="shared" si="72"/>
        <v>0</v>
      </c>
      <c r="N134" s="19">
        <f t="shared" si="72"/>
        <v>0</v>
      </c>
      <c r="O134" s="19">
        <f t="shared" si="72"/>
        <v>0</v>
      </c>
      <c r="P134" s="19">
        <f t="shared" si="72"/>
        <v>0</v>
      </c>
      <c r="Q134" s="19">
        <f t="shared" si="72"/>
        <v>0</v>
      </c>
      <c r="R134" s="15">
        <f t="shared" si="24"/>
        <v>0</v>
      </c>
      <c r="S134" s="240">
        <f t="shared" si="74"/>
        <v>0</v>
      </c>
    </row>
    <row r="135" spans="2:19" ht="14.25" thickBot="1">
      <c r="B135" s="631"/>
      <c r="C135" s="632"/>
      <c r="D135" s="626"/>
      <c r="E135" s="141" t="s">
        <v>135</v>
      </c>
      <c r="F135" s="132">
        <f>F115+F119+F123+F127+F131</f>
        <v>0</v>
      </c>
      <c r="G135" s="20">
        <f t="shared" si="72"/>
        <v>0</v>
      </c>
      <c r="H135" s="20">
        <f t="shared" si="72"/>
        <v>0</v>
      </c>
      <c r="I135" s="20">
        <f t="shared" si="72"/>
        <v>0</v>
      </c>
      <c r="J135" s="20">
        <f t="shared" si="72"/>
        <v>0</v>
      </c>
      <c r="K135" s="20">
        <f t="shared" si="72"/>
        <v>0</v>
      </c>
      <c r="L135" s="20">
        <f t="shared" si="72"/>
        <v>0</v>
      </c>
      <c r="M135" s="20">
        <f t="shared" si="72"/>
        <v>0</v>
      </c>
      <c r="N135" s="20">
        <f t="shared" si="72"/>
        <v>0</v>
      </c>
      <c r="O135" s="20">
        <f t="shared" si="72"/>
        <v>0</v>
      </c>
      <c r="P135" s="20">
        <f t="shared" si="72"/>
        <v>0</v>
      </c>
      <c r="Q135" s="20">
        <f t="shared" si="72"/>
        <v>0</v>
      </c>
      <c r="R135" s="17">
        <f t="shared" ref="R135" si="75">Q135</f>
        <v>0</v>
      </c>
      <c r="S135" s="240">
        <f t="shared" si="74"/>
        <v>0</v>
      </c>
    </row>
    <row r="136" spans="2:19">
      <c r="B136" s="654" t="s">
        <v>130</v>
      </c>
      <c r="C136" s="655"/>
      <c r="D136" s="648" t="s">
        <v>165</v>
      </c>
      <c r="E136" s="220" t="s">
        <v>137</v>
      </c>
      <c r="F136" s="123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6"/>
      <c r="R136" s="18">
        <f>SUM(F136:Q136)</f>
        <v>0</v>
      </c>
      <c r="S136" s="239"/>
    </row>
    <row r="137" spans="2:19">
      <c r="B137" s="656"/>
      <c r="C137" s="657"/>
      <c r="D137" s="649"/>
      <c r="E137" s="224" t="s">
        <v>133</v>
      </c>
      <c r="F137" s="124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8"/>
      <c r="R137" s="14">
        <f t="shared" si="24"/>
        <v>0</v>
      </c>
      <c r="S137" s="239"/>
    </row>
    <row r="138" spans="2:19" ht="14.25" thickBot="1">
      <c r="B138" s="656"/>
      <c r="C138" s="657"/>
      <c r="D138" s="649"/>
      <c r="E138" s="225" t="s">
        <v>138</v>
      </c>
      <c r="F138" s="125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20"/>
      <c r="R138" s="15">
        <f t="shared" si="24"/>
        <v>0</v>
      </c>
      <c r="S138" s="239"/>
    </row>
    <row r="139" spans="2:19" ht="14.25" thickBot="1">
      <c r="B139" s="658"/>
      <c r="C139" s="659"/>
      <c r="D139" s="650"/>
      <c r="E139" s="222" t="s">
        <v>135</v>
      </c>
      <c r="F139" s="289"/>
      <c r="G139" s="96">
        <f>SUM(G136)+SUM(F139)-SUM(G137)</f>
        <v>0</v>
      </c>
      <c r="H139" s="97">
        <f>SUM(H136)+SUM(G139)-SUM(H137)</f>
        <v>0</v>
      </c>
      <c r="I139" s="97">
        <f t="shared" ref="I139:Q139" si="76">SUM(I136)+SUM(H139)-SUM(I137)</f>
        <v>0</v>
      </c>
      <c r="J139" s="97">
        <f t="shared" si="76"/>
        <v>0</v>
      </c>
      <c r="K139" s="97">
        <f t="shared" si="76"/>
        <v>0</v>
      </c>
      <c r="L139" s="97">
        <f t="shared" si="76"/>
        <v>0</v>
      </c>
      <c r="M139" s="97">
        <f t="shared" si="76"/>
        <v>0</v>
      </c>
      <c r="N139" s="97">
        <f t="shared" si="76"/>
        <v>0</v>
      </c>
      <c r="O139" s="97">
        <f t="shared" si="76"/>
        <v>0</v>
      </c>
      <c r="P139" s="97">
        <f t="shared" si="76"/>
        <v>0</v>
      </c>
      <c r="Q139" s="97">
        <f t="shared" si="76"/>
        <v>0</v>
      </c>
      <c r="R139" s="17">
        <f t="shared" ref="R139" si="77">Q139</f>
        <v>0</v>
      </c>
      <c r="S139" s="239"/>
    </row>
    <row r="140" spans="2:19">
      <c r="B140" s="639" t="str">
        <f>IF($B$136="","",$B$136)</f>
        <v>Ｆ銀行</v>
      </c>
      <c r="C140" s="651"/>
      <c r="D140" s="648" t="s">
        <v>166</v>
      </c>
      <c r="E140" s="220" t="s">
        <v>137</v>
      </c>
      <c r="F140" s="123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6"/>
      <c r="R140" s="18">
        <f>SUM(F140:Q140)</f>
        <v>0</v>
      </c>
      <c r="S140" s="239"/>
    </row>
    <row r="141" spans="2:19">
      <c r="B141" s="641"/>
      <c r="C141" s="652"/>
      <c r="D141" s="649"/>
      <c r="E141" s="221" t="s">
        <v>133</v>
      </c>
      <c r="F141" s="124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8"/>
      <c r="R141" s="14">
        <f t="shared" si="24"/>
        <v>0</v>
      </c>
      <c r="S141" s="239"/>
    </row>
    <row r="142" spans="2:19" ht="14.25" thickBot="1">
      <c r="B142" s="641"/>
      <c r="C142" s="652"/>
      <c r="D142" s="649"/>
      <c r="E142" s="222" t="s">
        <v>138</v>
      </c>
      <c r="F142" s="125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20"/>
      <c r="R142" s="15">
        <f t="shared" si="24"/>
        <v>0</v>
      </c>
      <c r="S142" s="239"/>
    </row>
    <row r="143" spans="2:19" ht="14.25" thickBot="1">
      <c r="B143" s="643"/>
      <c r="C143" s="653"/>
      <c r="D143" s="650"/>
      <c r="E143" s="223" t="s">
        <v>135</v>
      </c>
      <c r="F143" s="289"/>
      <c r="G143" s="96">
        <f>SUM(G140)+SUM(F143)-SUM(G141)</f>
        <v>0</v>
      </c>
      <c r="H143" s="97">
        <f>SUM(H140)+SUM(G143)-SUM(H141)</f>
        <v>0</v>
      </c>
      <c r="I143" s="97">
        <f t="shared" ref="I143:Q143" si="78">SUM(I140)+SUM(H143)-SUM(I141)</f>
        <v>0</v>
      </c>
      <c r="J143" s="97">
        <f t="shared" si="78"/>
        <v>0</v>
      </c>
      <c r="K143" s="97">
        <f t="shared" si="78"/>
        <v>0</v>
      </c>
      <c r="L143" s="97">
        <f t="shared" si="78"/>
        <v>0</v>
      </c>
      <c r="M143" s="97">
        <f t="shared" si="78"/>
        <v>0</v>
      </c>
      <c r="N143" s="97">
        <f t="shared" si="78"/>
        <v>0</v>
      </c>
      <c r="O143" s="97">
        <f t="shared" si="78"/>
        <v>0</v>
      </c>
      <c r="P143" s="97">
        <f t="shared" si="78"/>
        <v>0</v>
      </c>
      <c r="Q143" s="97">
        <f t="shared" si="78"/>
        <v>0</v>
      </c>
      <c r="R143" s="17">
        <f t="shared" ref="R143" si="79">Q143</f>
        <v>0</v>
      </c>
      <c r="S143" s="239"/>
    </row>
    <row r="144" spans="2:19">
      <c r="B144" s="639" t="str">
        <f>IF($B$136="","",$B$136)</f>
        <v>Ｆ銀行</v>
      </c>
      <c r="C144" s="651"/>
      <c r="D144" s="648" t="s">
        <v>167</v>
      </c>
      <c r="E144" s="220" t="s">
        <v>137</v>
      </c>
      <c r="F144" s="123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6"/>
      <c r="R144" s="18">
        <f>SUM(F144:Q144)</f>
        <v>0</v>
      </c>
      <c r="S144" s="239"/>
    </row>
    <row r="145" spans="2:19">
      <c r="B145" s="641"/>
      <c r="C145" s="652"/>
      <c r="D145" s="649"/>
      <c r="E145" s="221" t="s">
        <v>133</v>
      </c>
      <c r="F145" s="124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8"/>
      <c r="R145" s="14">
        <f t="shared" si="24"/>
        <v>0</v>
      </c>
      <c r="S145" s="239"/>
    </row>
    <row r="146" spans="2:19" ht="14.25" thickBot="1">
      <c r="B146" s="641"/>
      <c r="C146" s="652"/>
      <c r="D146" s="649"/>
      <c r="E146" s="222" t="s">
        <v>138</v>
      </c>
      <c r="F146" s="125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20"/>
      <c r="R146" s="15">
        <f t="shared" si="24"/>
        <v>0</v>
      </c>
      <c r="S146" s="239"/>
    </row>
    <row r="147" spans="2:19" ht="14.25" thickBot="1">
      <c r="B147" s="643"/>
      <c r="C147" s="653"/>
      <c r="D147" s="650"/>
      <c r="E147" s="223" t="s">
        <v>135</v>
      </c>
      <c r="F147" s="289"/>
      <c r="G147" s="96">
        <f>SUM(G144)+SUM(F147)-SUM(G145)</f>
        <v>0</v>
      </c>
      <c r="H147" s="97">
        <f>SUM(H144)+SUM(G147)-SUM(H145)</f>
        <v>0</v>
      </c>
      <c r="I147" s="97">
        <f t="shared" ref="I147:Q147" si="80">SUM(I144)+SUM(H147)-SUM(I145)</f>
        <v>0</v>
      </c>
      <c r="J147" s="97">
        <f t="shared" si="80"/>
        <v>0</v>
      </c>
      <c r="K147" s="97">
        <f t="shared" si="80"/>
        <v>0</v>
      </c>
      <c r="L147" s="97">
        <f t="shared" si="80"/>
        <v>0</v>
      </c>
      <c r="M147" s="97">
        <f t="shared" si="80"/>
        <v>0</v>
      </c>
      <c r="N147" s="97">
        <f t="shared" si="80"/>
        <v>0</v>
      </c>
      <c r="O147" s="97">
        <f t="shared" si="80"/>
        <v>0</v>
      </c>
      <c r="P147" s="97">
        <f t="shared" si="80"/>
        <v>0</v>
      </c>
      <c r="Q147" s="97">
        <f t="shared" si="80"/>
        <v>0</v>
      </c>
      <c r="R147" s="17">
        <f t="shared" ref="R147" si="81">Q147</f>
        <v>0</v>
      </c>
      <c r="S147" s="239"/>
    </row>
    <row r="148" spans="2:19">
      <c r="B148" s="639" t="str">
        <f>IF($B$136="","",$B$136)</f>
        <v>Ｆ銀行</v>
      </c>
      <c r="C148" s="651"/>
      <c r="D148" s="648" t="s">
        <v>168</v>
      </c>
      <c r="E148" s="220" t="s">
        <v>137</v>
      </c>
      <c r="F148" s="123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6"/>
      <c r="R148" s="18">
        <f>SUM(F148:Q148)</f>
        <v>0</v>
      </c>
      <c r="S148" s="239"/>
    </row>
    <row r="149" spans="2:19">
      <c r="B149" s="641"/>
      <c r="C149" s="652"/>
      <c r="D149" s="649"/>
      <c r="E149" s="221" t="s">
        <v>133</v>
      </c>
      <c r="F149" s="124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8"/>
      <c r="R149" s="14">
        <f t="shared" si="24"/>
        <v>0</v>
      </c>
      <c r="S149" s="239"/>
    </row>
    <row r="150" spans="2:19" ht="14.25" thickBot="1">
      <c r="B150" s="641"/>
      <c r="C150" s="652"/>
      <c r="D150" s="649"/>
      <c r="E150" s="222" t="s">
        <v>138</v>
      </c>
      <c r="F150" s="125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20"/>
      <c r="R150" s="15">
        <f t="shared" si="24"/>
        <v>0</v>
      </c>
      <c r="S150" s="239"/>
    </row>
    <row r="151" spans="2:19" ht="14.25" thickBot="1">
      <c r="B151" s="643"/>
      <c r="C151" s="653"/>
      <c r="D151" s="650"/>
      <c r="E151" s="223" t="s">
        <v>135</v>
      </c>
      <c r="F151" s="289"/>
      <c r="G151" s="96">
        <f>SUM(G148)+SUM(F151)-SUM(G149)</f>
        <v>0</v>
      </c>
      <c r="H151" s="97">
        <f>SUM(H148)+SUM(G151)-SUM(H149)</f>
        <v>0</v>
      </c>
      <c r="I151" s="97">
        <f t="shared" ref="I151:Q151" si="82">SUM(I148)+SUM(H151)-SUM(I149)</f>
        <v>0</v>
      </c>
      <c r="J151" s="97">
        <f t="shared" si="82"/>
        <v>0</v>
      </c>
      <c r="K151" s="97">
        <f t="shared" si="82"/>
        <v>0</v>
      </c>
      <c r="L151" s="97">
        <f t="shared" si="82"/>
        <v>0</v>
      </c>
      <c r="M151" s="97">
        <f t="shared" si="82"/>
        <v>0</v>
      </c>
      <c r="N151" s="97">
        <f t="shared" si="82"/>
        <v>0</v>
      </c>
      <c r="O151" s="97">
        <f t="shared" si="82"/>
        <v>0</v>
      </c>
      <c r="P151" s="97">
        <f t="shared" si="82"/>
        <v>0</v>
      </c>
      <c r="Q151" s="97">
        <f t="shared" si="82"/>
        <v>0</v>
      </c>
      <c r="R151" s="17">
        <f t="shared" ref="R151" si="83">Q151</f>
        <v>0</v>
      </c>
      <c r="S151" s="239"/>
    </row>
    <row r="152" spans="2:19">
      <c r="B152" s="639" t="str">
        <f>IF($B$136="","",$B$136)</f>
        <v>Ｆ銀行</v>
      </c>
      <c r="C152" s="651"/>
      <c r="D152" s="648" t="s">
        <v>169</v>
      </c>
      <c r="E152" s="220" t="s">
        <v>137</v>
      </c>
      <c r="F152" s="123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6"/>
      <c r="R152" s="18">
        <f>SUM(F152:Q152)</f>
        <v>0</v>
      </c>
      <c r="S152" s="239"/>
    </row>
    <row r="153" spans="2:19">
      <c r="B153" s="641"/>
      <c r="C153" s="652"/>
      <c r="D153" s="649"/>
      <c r="E153" s="221" t="s">
        <v>133</v>
      </c>
      <c r="F153" s="124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8"/>
      <c r="R153" s="14">
        <f t="shared" si="24"/>
        <v>0</v>
      </c>
      <c r="S153" s="239"/>
    </row>
    <row r="154" spans="2:19" ht="14.25" thickBot="1">
      <c r="B154" s="641"/>
      <c r="C154" s="652"/>
      <c r="D154" s="649"/>
      <c r="E154" s="222" t="s">
        <v>138</v>
      </c>
      <c r="F154" s="125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20"/>
      <c r="R154" s="15">
        <f t="shared" ref="R154" si="84">SUM(F154:Q154)</f>
        <v>0</v>
      </c>
      <c r="S154" s="239"/>
    </row>
    <row r="155" spans="2:19" ht="14.25" thickBot="1">
      <c r="B155" s="643"/>
      <c r="C155" s="653"/>
      <c r="D155" s="650"/>
      <c r="E155" s="223" t="s">
        <v>135</v>
      </c>
      <c r="F155" s="289"/>
      <c r="G155" s="96">
        <f>SUM(G152)+SUM(F155)-SUM(G153)</f>
        <v>0</v>
      </c>
      <c r="H155" s="97">
        <f>SUM(H152)+SUM(G155)-SUM(H153)</f>
        <v>0</v>
      </c>
      <c r="I155" s="97">
        <f t="shared" ref="I155:Q155" si="85">SUM(I152)+SUM(H155)-SUM(I153)</f>
        <v>0</v>
      </c>
      <c r="J155" s="97">
        <f t="shared" si="85"/>
        <v>0</v>
      </c>
      <c r="K155" s="97">
        <f t="shared" si="85"/>
        <v>0</v>
      </c>
      <c r="L155" s="97">
        <f t="shared" si="85"/>
        <v>0</v>
      </c>
      <c r="M155" s="97">
        <f t="shared" si="85"/>
        <v>0</v>
      </c>
      <c r="N155" s="97">
        <f t="shared" si="85"/>
        <v>0</v>
      </c>
      <c r="O155" s="97">
        <f t="shared" si="85"/>
        <v>0</v>
      </c>
      <c r="P155" s="97">
        <f t="shared" si="85"/>
        <v>0</v>
      </c>
      <c r="Q155" s="97">
        <f t="shared" si="85"/>
        <v>0</v>
      </c>
      <c r="R155" s="17">
        <f t="shared" ref="R155" si="86">Q155</f>
        <v>0</v>
      </c>
      <c r="S155" s="244"/>
    </row>
    <row r="156" spans="2:19">
      <c r="B156" s="627" t="str">
        <f>IF($B$136="","",$B$136)&amp;"　計"</f>
        <v>Ｆ銀行　計</v>
      </c>
      <c r="C156" s="628"/>
      <c r="D156" s="624" t="s">
        <v>203</v>
      </c>
      <c r="E156" s="138" t="s">
        <v>137</v>
      </c>
      <c r="F156" s="130">
        <f>F136+F140+F144+F148+F152</f>
        <v>0</v>
      </c>
      <c r="G156" s="102">
        <f t="shared" ref="G156:Q159" si="87">G136+G140+G144+G148+G152</f>
        <v>0</v>
      </c>
      <c r="H156" s="102">
        <f t="shared" si="87"/>
        <v>0</v>
      </c>
      <c r="I156" s="102">
        <f t="shared" si="87"/>
        <v>0</v>
      </c>
      <c r="J156" s="102">
        <f t="shared" si="87"/>
        <v>0</v>
      </c>
      <c r="K156" s="102">
        <f t="shared" si="87"/>
        <v>0</v>
      </c>
      <c r="L156" s="102">
        <f t="shared" si="87"/>
        <v>0</v>
      </c>
      <c r="M156" s="102">
        <f t="shared" si="87"/>
        <v>0</v>
      </c>
      <c r="N156" s="102">
        <f t="shared" si="87"/>
        <v>0</v>
      </c>
      <c r="O156" s="102">
        <f t="shared" si="87"/>
        <v>0</v>
      </c>
      <c r="P156" s="102">
        <f t="shared" si="87"/>
        <v>0</v>
      </c>
      <c r="Q156" s="102">
        <f t="shared" si="87"/>
        <v>0</v>
      </c>
      <c r="R156" s="18">
        <f>SUM(F156:Q156)</f>
        <v>0</v>
      </c>
      <c r="S156" s="240">
        <f>SUM(R136,R140,R144,R148,R152)</f>
        <v>0</v>
      </c>
    </row>
    <row r="157" spans="2:19">
      <c r="B157" s="629"/>
      <c r="C157" s="630"/>
      <c r="D157" s="625"/>
      <c r="E157" s="139" t="s">
        <v>133</v>
      </c>
      <c r="F157" s="130">
        <f>F137+F141+F145+F149+F153</f>
        <v>0</v>
      </c>
      <c r="G157" s="102">
        <f t="shared" si="87"/>
        <v>0</v>
      </c>
      <c r="H157" s="102">
        <f t="shared" si="87"/>
        <v>0</v>
      </c>
      <c r="I157" s="102">
        <f t="shared" si="87"/>
        <v>0</v>
      </c>
      <c r="J157" s="102">
        <f t="shared" si="87"/>
        <v>0</v>
      </c>
      <c r="K157" s="102">
        <f t="shared" si="87"/>
        <v>0</v>
      </c>
      <c r="L157" s="102">
        <f t="shared" si="87"/>
        <v>0</v>
      </c>
      <c r="M157" s="102">
        <f t="shared" si="87"/>
        <v>0</v>
      </c>
      <c r="N157" s="102">
        <f t="shared" si="87"/>
        <v>0</v>
      </c>
      <c r="O157" s="102">
        <f t="shared" si="87"/>
        <v>0</v>
      </c>
      <c r="P157" s="102">
        <f t="shared" si="87"/>
        <v>0</v>
      </c>
      <c r="Q157" s="102">
        <f t="shared" si="87"/>
        <v>0</v>
      </c>
      <c r="R157" s="14">
        <f t="shared" ref="R157:R158" si="88">SUM(F157:Q157)</f>
        <v>0</v>
      </c>
      <c r="S157" s="240">
        <f t="shared" ref="S157:S159" si="89">SUM(R137,R141,R145,R149,R153)</f>
        <v>0</v>
      </c>
    </row>
    <row r="158" spans="2:19">
      <c r="B158" s="629"/>
      <c r="C158" s="630"/>
      <c r="D158" s="625"/>
      <c r="E158" s="140" t="s">
        <v>138</v>
      </c>
      <c r="F158" s="131">
        <f>F138+F142+F146+F150+F154</f>
        <v>0</v>
      </c>
      <c r="G158" s="19">
        <f t="shared" si="87"/>
        <v>0</v>
      </c>
      <c r="H158" s="19">
        <f t="shared" si="87"/>
        <v>0</v>
      </c>
      <c r="I158" s="19">
        <f t="shared" si="87"/>
        <v>0</v>
      </c>
      <c r="J158" s="19">
        <f t="shared" si="87"/>
        <v>0</v>
      </c>
      <c r="K158" s="19">
        <f t="shared" si="87"/>
        <v>0</v>
      </c>
      <c r="L158" s="19">
        <f t="shared" si="87"/>
        <v>0</v>
      </c>
      <c r="M158" s="19">
        <f t="shared" si="87"/>
        <v>0</v>
      </c>
      <c r="N158" s="19">
        <f t="shared" si="87"/>
        <v>0</v>
      </c>
      <c r="O158" s="19">
        <f t="shared" si="87"/>
        <v>0</v>
      </c>
      <c r="P158" s="19">
        <f t="shared" si="87"/>
        <v>0</v>
      </c>
      <c r="Q158" s="19">
        <f t="shared" si="87"/>
        <v>0</v>
      </c>
      <c r="R158" s="15">
        <f t="shared" si="88"/>
        <v>0</v>
      </c>
      <c r="S158" s="240">
        <f t="shared" si="89"/>
        <v>0</v>
      </c>
    </row>
    <row r="159" spans="2:19" ht="14.25" thickBot="1">
      <c r="B159" s="631"/>
      <c r="C159" s="632"/>
      <c r="D159" s="626"/>
      <c r="E159" s="141" t="s">
        <v>135</v>
      </c>
      <c r="F159" s="132">
        <f>F139+F143+F147+F151+F155</f>
        <v>0</v>
      </c>
      <c r="G159" s="20">
        <f t="shared" si="87"/>
        <v>0</v>
      </c>
      <c r="H159" s="20">
        <f t="shared" si="87"/>
        <v>0</v>
      </c>
      <c r="I159" s="20">
        <f t="shared" si="87"/>
        <v>0</v>
      </c>
      <c r="J159" s="20">
        <f t="shared" si="87"/>
        <v>0</v>
      </c>
      <c r="K159" s="20">
        <f t="shared" si="87"/>
        <v>0</v>
      </c>
      <c r="L159" s="20">
        <f t="shared" si="87"/>
        <v>0</v>
      </c>
      <c r="M159" s="20">
        <f t="shared" si="87"/>
        <v>0</v>
      </c>
      <c r="N159" s="20">
        <f t="shared" si="87"/>
        <v>0</v>
      </c>
      <c r="O159" s="20">
        <f t="shared" si="87"/>
        <v>0</v>
      </c>
      <c r="P159" s="20">
        <f t="shared" si="87"/>
        <v>0</v>
      </c>
      <c r="Q159" s="20">
        <f t="shared" si="87"/>
        <v>0</v>
      </c>
      <c r="R159" s="17">
        <f t="shared" ref="R159" si="90">Q159</f>
        <v>0</v>
      </c>
      <c r="S159" s="240">
        <f t="shared" si="89"/>
        <v>0</v>
      </c>
    </row>
  </sheetData>
  <sheetProtection sheet="1" objects="1" scenarios="1" selectLockedCells="1"/>
  <mergeCells count="105">
    <mergeCell ref="Q84:Q87"/>
    <mergeCell ref="K84:K87"/>
    <mergeCell ref="L84:L87"/>
    <mergeCell ref="M84:M87"/>
    <mergeCell ref="N84:N87"/>
    <mergeCell ref="O84:O87"/>
    <mergeCell ref="P84:P87"/>
    <mergeCell ref="E84:E87"/>
    <mergeCell ref="F84:F87"/>
    <mergeCell ref="G84:G87"/>
    <mergeCell ref="H84:H87"/>
    <mergeCell ref="I84:I87"/>
    <mergeCell ref="J84:J87"/>
    <mergeCell ref="B156:C159"/>
    <mergeCell ref="D156:D159"/>
    <mergeCell ref="B8:D11"/>
    <mergeCell ref="B84:C87"/>
    <mergeCell ref="D84:D87"/>
    <mergeCell ref="B144:C147"/>
    <mergeCell ref="D144:D147"/>
    <mergeCell ref="B148:C151"/>
    <mergeCell ref="D148:D151"/>
    <mergeCell ref="B152:C155"/>
    <mergeCell ref="D152:D155"/>
    <mergeCell ref="B132:C135"/>
    <mergeCell ref="D132:D135"/>
    <mergeCell ref="B136:C139"/>
    <mergeCell ref="D136:D139"/>
    <mergeCell ref="B140:C143"/>
    <mergeCell ref="D140:D143"/>
    <mergeCell ref="B120:C123"/>
    <mergeCell ref="D120:D123"/>
    <mergeCell ref="B124:C127"/>
    <mergeCell ref="D124:D127"/>
    <mergeCell ref="B128:C131"/>
    <mergeCell ref="D128:D131"/>
    <mergeCell ref="B108:C111"/>
    <mergeCell ref="D108:D111"/>
    <mergeCell ref="B112:C115"/>
    <mergeCell ref="D112:D115"/>
    <mergeCell ref="B116:C119"/>
    <mergeCell ref="D116:D119"/>
    <mergeCell ref="B96:C99"/>
    <mergeCell ref="D96:D99"/>
    <mergeCell ref="B100:C103"/>
    <mergeCell ref="D100:D103"/>
    <mergeCell ref="B104:C107"/>
    <mergeCell ref="D104:D107"/>
    <mergeCell ref="B80:C83"/>
    <mergeCell ref="D80:D83"/>
    <mergeCell ref="B88:C91"/>
    <mergeCell ref="D88:D91"/>
    <mergeCell ref="B92:C95"/>
    <mergeCell ref="D92:D95"/>
    <mergeCell ref="B68:C71"/>
    <mergeCell ref="D68:D71"/>
    <mergeCell ref="B72:C75"/>
    <mergeCell ref="D72:D75"/>
    <mergeCell ref="B76:C79"/>
    <mergeCell ref="D76:D79"/>
    <mergeCell ref="B56:C59"/>
    <mergeCell ref="D56:D59"/>
    <mergeCell ref="B60:C63"/>
    <mergeCell ref="D60:D63"/>
    <mergeCell ref="B64:C67"/>
    <mergeCell ref="D64:D67"/>
    <mergeCell ref="B44:C47"/>
    <mergeCell ref="D44:D47"/>
    <mergeCell ref="B48:C51"/>
    <mergeCell ref="D48:D51"/>
    <mergeCell ref="B52:C55"/>
    <mergeCell ref="D52:D55"/>
    <mergeCell ref="B32:C35"/>
    <mergeCell ref="D32:D35"/>
    <mergeCell ref="B36:C39"/>
    <mergeCell ref="D36:D39"/>
    <mergeCell ref="B40:C43"/>
    <mergeCell ref="D40:D43"/>
    <mergeCell ref="B20:C23"/>
    <mergeCell ref="D20:D23"/>
    <mergeCell ref="B24:C27"/>
    <mergeCell ref="D24:D27"/>
    <mergeCell ref="B28:C31"/>
    <mergeCell ref="D28:D31"/>
    <mergeCell ref="M2:Q2"/>
    <mergeCell ref="J2:L2"/>
    <mergeCell ref="O4:O7"/>
    <mergeCell ref="P4:P7"/>
    <mergeCell ref="Q4:Q7"/>
    <mergeCell ref="B12:C15"/>
    <mergeCell ref="D12:D15"/>
    <mergeCell ref="B16:C19"/>
    <mergeCell ref="D16:D19"/>
    <mergeCell ref="I4:I7"/>
    <mergeCell ref="J4:J7"/>
    <mergeCell ref="K4:K7"/>
    <mergeCell ref="L4:L7"/>
    <mergeCell ref="M4:M7"/>
    <mergeCell ref="N4:N7"/>
    <mergeCell ref="B4:C7"/>
    <mergeCell ref="D4:D7"/>
    <mergeCell ref="E4:E7"/>
    <mergeCell ref="F4:F7"/>
    <mergeCell ref="G4:G7"/>
    <mergeCell ref="H4:H7"/>
  </mergeCells>
  <phoneticPr fontId="1"/>
  <conditionalFormatting sqref="J2:L2">
    <cfRule type="cellIs" dxfId="0" priority="1" operator="between">
      <formula>43586</formula>
      <formula>43830</formula>
    </cfRule>
  </conditionalFormatting>
  <dataValidations count="2">
    <dataValidation imeMode="off" allowBlank="1" showInputMessage="1" showErrorMessage="1" sqref="F151 F155 F63 F95 F123 F39 F43 F47 F51 F55 F67 F71 F75 F79 F91 F99 F103 F107 F115 F119 F127 F131 F139 F143 F147 F12:Q31"/>
    <dataValidation imeMode="on" allowBlank="1" showInputMessage="1" showErrorMessage="1" sqref="B12:C15 B36:C39 B60:C63 B88:C91 B112:C115 B136:C139"/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77" orientation="landscape" cellComments="asDisplayed" r:id="rId1"/>
  <headerFooter>
    <oddFooter>&amp;L&amp;K04-046➣一般社団法人　広島県中小企業診断協会
   資金繰り表研究会</oddFooter>
  </headerFooter>
  <rowBreaks count="1" manualBreakCount="1">
    <brk id="8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zoomScale="70" zoomScaleNormal="70" workbookViewId="0">
      <selection activeCell="G3" sqref="G3"/>
    </sheetView>
  </sheetViews>
  <sheetFormatPr defaultRowHeight="13.5"/>
  <cols>
    <col min="1" max="1" width="2.375" style="297" customWidth="1"/>
    <col min="2" max="8" width="11.625" style="297" customWidth="1"/>
    <col min="9" max="23" width="13.5" style="297" customWidth="1"/>
    <col min="24" max="257" width="9" style="297"/>
    <col min="258" max="264" width="11.625" style="297" customWidth="1"/>
    <col min="265" max="279" width="13.5" style="297" customWidth="1"/>
    <col min="280" max="513" width="9" style="297"/>
    <col min="514" max="520" width="11.625" style="297" customWidth="1"/>
    <col min="521" max="535" width="13.5" style="297" customWidth="1"/>
    <col min="536" max="769" width="9" style="297"/>
    <col min="770" max="776" width="11.625" style="297" customWidth="1"/>
    <col min="777" max="791" width="13.5" style="297" customWidth="1"/>
    <col min="792" max="1025" width="9" style="297"/>
    <col min="1026" max="1032" width="11.625" style="297" customWidth="1"/>
    <col min="1033" max="1047" width="13.5" style="297" customWidth="1"/>
    <col min="1048" max="1281" width="9" style="297"/>
    <col min="1282" max="1288" width="11.625" style="297" customWidth="1"/>
    <col min="1289" max="1303" width="13.5" style="297" customWidth="1"/>
    <col min="1304" max="1537" width="9" style="297"/>
    <col min="1538" max="1544" width="11.625" style="297" customWidth="1"/>
    <col min="1545" max="1559" width="13.5" style="297" customWidth="1"/>
    <col min="1560" max="1793" width="9" style="297"/>
    <col min="1794" max="1800" width="11.625" style="297" customWidth="1"/>
    <col min="1801" max="1815" width="13.5" style="297" customWidth="1"/>
    <col min="1816" max="2049" width="9" style="297"/>
    <col min="2050" max="2056" width="11.625" style="297" customWidth="1"/>
    <col min="2057" max="2071" width="13.5" style="297" customWidth="1"/>
    <col min="2072" max="2305" width="9" style="297"/>
    <col min="2306" max="2312" width="11.625" style="297" customWidth="1"/>
    <col min="2313" max="2327" width="13.5" style="297" customWidth="1"/>
    <col min="2328" max="2561" width="9" style="297"/>
    <col min="2562" max="2568" width="11.625" style="297" customWidth="1"/>
    <col min="2569" max="2583" width="13.5" style="297" customWidth="1"/>
    <col min="2584" max="2817" width="9" style="297"/>
    <col min="2818" max="2824" width="11.625" style="297" customWidth="1"/>
    <col min="2825" max="2839" width="13.5" style="297" customWidth="1"/>
    <col min="2840" max="3073" width="9" style="297"/>
    <col min="3074" max="3080" width="11.625" style="297" customWidth="1"/>
    <col min="3081" max="3095" width="13.5" style="297" customWidth="1"/>
    <col min="3096" max="3329" width="9" style="297"/>
    <col min="3330" max="3336" width="11.625" style="297" customWidth="1"/>
    <col min="3337" max="3351" width="13.5" style="297" customWidth="1"/>
    <col min="3352" max="3585" width="9" style="297"/>
    <col min="3586" max="3592" width="11.625" style="297" customWidth="1"/>
    <col min="3593" max="3607" width="13.5" style="297" customWidth="1"/>
    <col min="3608" max="3841" width="9" style="297"/>
    <col min="3842" max="3848" width="11.625" style="297" customWidth="1"/>
    <col min="3849" max="3863" width="13.5" style="297" customWidth="1"/>
    <col min="3864" max="4097" width="9" style="297"/>
    <col min="4098" max="4104" width="11.625" style="297" customWidth="1"/>
    <col min="4105" max="4119" width="13.5" style="297" customWidth="1"/>
    <col min="4120" max="4353" width="9" style="297"/>
    <col min="4354" max="4360" width="11.625" style="297" customWidth="1"/>
    <col min="4361" max="4375" width="13.5" style="297" customWidth="1"/>
    <col min="4376" max="4609" width="9" style="297"/>
    <col min="4610" max="4616" width="11.625" style="297" customWidth="1"/>
    <col min="4617" max="4631" width="13.5" style="297" customWidth="1"/>
    <col min="4632" max="4865" width="9" style="297"/>
    <col min="4866" max="4872" width="11.625" style="297" customWidth="1"/>
    <col min="4873" max="4887" width="13.5" style="297" customWidth="1"/>
    <col min="4888" max="5121" width="9" style="297"/>
    <col min="5122" max="5128" width="11.625" style="297" customWidth="1"/>
    <col min="5129" max="5143" width="13.5" style="297" customWidth="1"/>
    <col min="5144" max="5377" width="9" style="297"/>
    <col min="5378" max="5384" width="11.625" style="297" customWidth="1"/>
    <col min="5385" max="5399" width="13.5" style="297" customWidth="1"/>
    <col min="5400" max="5633" width="9" style="297"/>
    <col min="5634" max="5640" width="11.625" style="297" customWidth="1"/>
    <col min="5641" max="5655" width="13.5" style="297" customWidth="1"/>
    <col min="5656" max="5889" width="9" style="297"/>
    <col min="5890" max="5896" width="11.625" style="297" customWidth="1"/>
    <col min="5897" max="5911" width="13.5" style="297" customWidth="1"/>
    <col min="5912" max="6145" width="9" style="297"/>
    <col min="6146" max="6152" width="11.625" style="297" customWidth="1"/>
    <col min="6153" max="6167" width="13.5" style="297" customWidth="1"/>
    <col min="6168" max="6401" width="9" style="297"/>
    <col min="6402" max="6408" width="11.625" style="297" customWidth="1"/>
    <col min="6409" max="6423" width="13.5" style="297" customWidth="1"/>
    <col min="6424" max="6657" width="9" style="297"/>
    <col min="6658" max="6664" width="11.625" style="297" customWidth="1"/>
    <col min="6665" max="6679" width="13.5" style="297" customWidth="1"/>
    <col min="6680" max="6913" width="9" style="297"/>
    <col min="6914" max="6920" width="11.625" style="297" customWidth="1"/>
    <col min="6921" max="6935" width="13.5" style="297" customWidth="1"/>
    <col min="6936" max="7169" width="9" style="297"/>
    <col min="7170" max="7176" width="11.625" style="297" customWidth="1"/>
    <col min="7177" max="7191" width="13.5" style="297" customWidth="1"/>
    <col min="7192" max="7425" width="9" style="297"/>
    <col min="7426" max="7432" width="11.625" style="297" customWidth="1"/>
    <col min="7433" max="7447" width="13.5" style="297" customWidth="1"/>
    <col min="7448" max="7681" width="9" style="297"/>
    <col min="7682" max="7688" width="11.625" style="297" customWidth="1"/>
    <col min="7689" max="7703" width="13.5" style="297" customWidth="1"/>
    <col min="7704" max="7937" width="9" style="297"/>
    <col min="7938" max="7944" width="11.625" style="297" customWidth="1"/>
    <col min="7945" max="7959" width="13.5" style="297" customWidth="1"/>
    <col min="7960" max="8193" width="9" style="297"/>
    <col min="8194" max="8200" width="11.625" style="297" customWidth="1"/>
    <col min="8201" max="8215" width="13.5" style="297" customWidth="1"/>
    <col min="8216" max="8449" width="9" style="297"/>
    <col min="8450" max="8456" width="11.625" style="297" customWidth="1"/>
    <col min="8457" max="8471" width="13.5" style="297" customWidth="1"/>
    <col min="8472" max="8705" width="9" style="297"/>
    <col min="8706" max="8712" width="11.625" style="297" customWidth="1"/>
    <col min="8713" max="8727" width="13.5" style="297" customWidth="1"/>
    <col min="8728" max="8961" width="9" style="297"/>
    <col min="8962" max="8968" width="11.625" style="297" customWidth="1"/>
    <col min="8969" max="8983" width="13.5" style="297" customWidth="1"/>
    <col min="8984" max="9217" width="9" style="297"/>
    <col min="9218" max="9224" width="11.625" style="297" customWidth="1"/>
    <col min="9225" max="9239" width="13.5" style="297" customWidth="1"/>
    <col min="9240" max="9473" width="9" style="297"/>
    <col min="9474" max="9480" width="11.625" style="297" customWidth="1"/>
    <col min="9481" max="9495" width="13.5" style="297" customWidth="1"/>
    <col min="9496" max="9729" width="9" style="297"/>
    <col min="9730" max="9736" width="11.625" style="297" customWidth="1"/>
    <col min="9737" max="9751" width="13.5" style="297" customWidth="1"/>
    <col min="9752" max="9985" width="9" style="297"/>
    <col min="9986" max="9992" width="11.625" style="297" customWidth="1"/>
    <col min="9993" max="10007" width="13.5" style="297" customWidth="1"/>
    <col min="10008" max="10241" width="9" style="297"/>
    <col min="10242" max="10248" width="11.625" style="297" customWidth="1"/>
    <col min="10249" max="10263" width="13.5" style="297" customWidth="1"/>
    <col min="10264" max="10497" width="9" style="297"/>
    <col min="10498" max="10504" width="11.625" style="297" customWidth="1"/>
    <col min="10505" max="10519" width="13.5" style="297" customWidth="1"/>
    <col min="10520" max="10753" width="9" style="297"/>
    <col min="10754" max="10760" width="11.625" style="297" customWidth="1"/>
    <col min="10761" max="10775" width="13.5" style="297" customWidth="1"/>
    <col min="10776" max="11009" width="9" style="297"/>
    <col min="11010" max="11016" width="11.625" style="297" customWidth="1"/>
    <col min="11017" max="11031" width="13.5" style="297" customWidth="1"/>
    <col min="11032" max="11265" width="9" style="297"/>
    <col min="11266" max="11272" width="11.625" style="297" customWidth="1"/>
    <col min="11273" max="11287" width="13.5" style="297" customWidth="1"/>
    <col min="11288" max="11521" width="9" style="297"/>
    <col min="11522" max="11528" width="11.625" style="297" customWidth="1"/>
    <col min="11529" max="11543" width="13.5" style="297" customWidth="1"/>
    <col min="11544" max="11777" width="9" style="297"/>
    <col min="11778" max="11784" width="11.625" style="297" customWidth="1"/>
    <col min="11785" max="11799" width="13.5" style="297" customWidth="1"/>
    <col min="11800" max="12033" width="9" style="297"/>
    <col min="12034" max="12040" width="11.625" style="297" customWidth="1"/>
    <col min="12041" max="12055" width="13.5" style="297" customWidth="1"/>
    <col min="12056" max="12289" width="9" style="297"/>
    <col min="12290" max="12296" width="11.625" style="297" customWidth="1"/>
    <col min="12297" max="12311" width="13.5" style="297" customWidth="1"/>
    <col min="12312" max="12545" width="9" style="297"/>
    <col min="12546" max="12552" width="11.625" style="297" customWidth="1"/>
    <col min="12553" max="12567" width="13.5" style="297" customWidth="1"/>
    <col min="12568" max="12801" width="9" style="297"/>
    <col min="12802" max="12808" width="11.625" style="297" customWidth="1"/>
    <col min="12809" max="12823" width="13.5" style="297" customWidth="1"/>
    <col min="12824" max="13057" width="9" style="297"/>
    <col min="13058" max="13064" width="11.625" style="297" customWidth="1"/>
    <col min="13065" max="13079" width="13.5" style="297" customWidth="1"/>
    <col min="13080" max="13313" width="9" style="297"/>
    <col min="13314" max="13320" width="11.625" style="297" customWidth="1"/>
    <col min="13321" max="13335" width="13.5" style="297" customWidth="1"/>
    <col min="13336" max="13569" width="9" style="297"/>
    <col min="13570" max="13576" width="11.625" style="297" customWidth="1"/>
    <col min="13577" max="13591" width="13.5" style="297" customWidth="1"/>
    <col min="13592" max="13825" width="9" style="297"/>
    <col min="13826" max="13832" width="11.625" style="297" customWidth="1"/>
    <col min="13833" max="13847" width="13.5" style="297" customWidth="1"/>
    <col min="13848" max="14081" width="9" style="297"/>
    <col min="14082" max="14088" width="11.625" style="297" customWidth="1"/>
    <col min="14089" max="14103" width="13.5" style="297" customWidth="1"/>
    <col min="14104" max="14337" width="9" style="297"/>
    <col min="14338" max="14344" width="11.625" style="297" customWidth="1"/>
    <col min="14345" max="14359" width="13.5" style="297" customWidth="1"/>
    <col min="14360" max="14593" width="9" style="297"/>
    <col min="14594" max="14600" width="11.625" style="297" customWidth="1"/>
    <col min="14601" max="14615" width="13.5" style="297" customWidth="1"/>
    <col min="14616" max="14849" width="9" style="297"/>
    <col min="14850" max="14856" width="11.625" style="297" customWidth="1"/>
    <col min="14857" max="14871" width="13.5" style="297" customWidth="1"/>
    <col min="14872" max="15105" width="9" style="297"/>
    <col min="15106" max="15112" width="11.625" style="297" customWidth="1"/>
    <col min="15113" max="15127" width="13.5" style="297" customWidth="1"/>
    <col min="15128" max="15361" width="9" style="297"/>
    <col min="15362" max="15368" width="11.625" style="297" customWidth="1"/>
    <col min="15369" max="15383" width="13.5" style="297" customWidth="1"/>
    <col min="15384" max="15617" width="9" style="297"/>
    <col min="15618" max="15624" width="11.625" style="297" customWidth="1"/>
    <col min="15625" max="15639" width="13.5" style="297" customWidth="1"/>
    <col min="15640" max="15873" width="9" style="297"/>
    <col min="15874" max="15880" width="11.625" style="297" customWidth="1"/>
    <col min="15881" max="15895" width="13.5" style="297" customWidth="1"/>
    <col min="15896" max="16129" width="9" style="297"/>
    <col min="16130" max="16136" width="11.625" style="297" customWidth="1"/>
    <col min="16137" max="16151" width="13.5" style="297" customWidth="1"/>
    <col min="16152" max="16384" width="9" style="297"/>
  </cols>
  <sheetData>
    <row r="1" spans="2:18" ht="17.25">
      <c r="B1" s="454" t="s">
        <v>227</v>
      </c>
      <c r="C1" s="455"/>
    </row>
    <row r="3" spans="2:18" ht="14.25" thickBot="1">
      <c r="C3" s="297">
        <v>1</v>
      </c>
      <c r="D3" s="297">
        <v>2</v>
      </c>
      <c r="E3" s="297">
        <v>3</v>
      </c>
      <c r="F3" s="297">
        <v>4</v>
      </c>
      <c r="G3" s="297">
        <v>5</v>
      </c>
      <c r="H3" s="297">
        <v>6</v>
      </c>
      <c r="I3" s="297">
        <v>7</v>
      </c>
      <c r="J3" s="297">
        <v>8</v>
      </c>
      <c r="K3" s="297">
        <v>9</v>
      </c>
      <c r="L3" s="297">
        <v>10</v>
      </c>
      <c r="M3" s="297">
        <v>11</v>
      </c>
      <c r="N3" s="297">
        <v>12</v>
      </c>
      <c r="O3" s="501">
        <v>13</v>
      </c>
      <c r="P3" s="501"/>
      <c r="Q3" s="297">
        <v>14</v>
      </c>
      <c r="R3" s="297">
        <v>15</v>
      </c>
    </row>
    <row r="4" spans="2:18">
      <c r="B4" s="302"/>
      <c r="C4" s="502" t="s">
        <v>0</v>
      </c>
      <c r="D4" s="503"/>
      <c r="E4" s="503"/>
      <c r="F4" s="504"/>
      <c r="G4" s="502" t="s">
        <v>221</v>
      </c>
      <c r="H4" s="503"/>
      <c r="I4" s="503"/>
      <c r="J4" s="504"/>
      <c r="K4" s="502" t="s">
        <v>228</v>
      </c>
      <c r="L4" s="503"/>
      <c r="M4" s="503"/>
      <c r="N4" s="503"/>
      <c r="O4" s="503"/>
      <c r="P4" s="503"/>
      <c r="Q4" s="503"/>
      <c r="R4" s="504"/>
    </row>
    <row r="5" spans="2:18">
      <c r="B5" s="303" t="s">
        <v>229</v>
      </c>
      <c r="C5" s="298" t="s">
        <v>230</v>
      </c>
      <c r="D5" s="299" t="s">
        <v>231</v>
      </c>
      <c r="E5" s="299" t="s">
        <v>232</v>
      </c>
      <c r="F5" s="300" t="s">
        <v>233</v>
      </c>
      <c r="G5" s="298" t="s">
        <v>234</v>
      </c>
      <c r="H5" s="299" t="s">
        <v>235</v>
      </c>
      <c r="I5" s="299" t="s">
        <v>236</v>
      </c>
      <c r="J5" s="300" t="s">
        <v>237</v>
      </c>
      <c r="K5" s="298" t="s">
        <v>238</v>
      </c>
      <c r="L5" s="299" t="s">
        <v>239</v>
      </c>
      <c r="M5" s="299" t="s">
        <v>240</v>
      </c>
      <c r="N5" s="299" t="s">
        <v>241</v>
      </c>
      <c r="O5" s="505" t="s">
        <v>242</v>
      </c>
      <c r="P5" s="506"/>
      <c r="Q5" s="299" t="s">
        <v>92</v>
      </c>
      <c r="R5" s="300" t="s">
        <v>243</v>
      </c>
    </row>
    <row r="6" spans="2:18" ht="14.25" thickBot="1">
      <c r="B6" s="304" t="s">
        <v>244</v>
      </c>
      <c r="C6" s="305"/>
      <c r="D6" s="306"/>
      <c r="E6" s="306"/>
      <c r="F6" s="307"/>
      <c r="G6" s="305"/>
      <c r="H6" s="306"/>
      <c r="I6" s="306" t="s">
        <v>245</v>
      </c>
      <c r="J6" s="307" t="s">
        <v>246</v>
      </c>
      <c r="K6" s="305"/>
      <c r="L6" s="306" t="s">
        <v>247</v>
      </c>
      <c r="M6" s="306"/>
      <c r="N6" s="306" t="s">
        <v>248</v>
      </c>
      <c r="O6" s="498"/>
      <c r="P6" s="499"/>
      <c r="Q6" s="306"/>
      <c r="R6" s="307"/>
    </row>
    <row r="7" spans="2:18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spans="2:18" ht="14.25" thickBot="1">
      <c r="C8" s="297">
        <v>16</v>
      </c>
      <c r="D8" s="297">
        <v>17</v>
      </c>
      <c r="E8" s="297">
        <v>18</v>
      </c>
      <c r="F8" s="297">
        <v>19</v>
      </c>
      <c r="G8" s="501">
        <v>20</v>
      </c>
      <c r="H8" s="501"/>
      <c r="I8" s="297">
        <v>21</v>
      </c>
      <c r="J8" s="297">
        <v>22</v>
      </c>
      <c r="K8" s="297">
        <v>23</v>
      </c>
      <c r="L8" s="297">
        <v>24</v>
      </c>
      <c r="M8" s="297">
        <v>25</v>
      </c>
      <c r="N8" s="297">
        <v>26</v>
      </c>
      <c r="O8" s="297">
        <v>27</v>
      </c>
      <c r="P8" s="297">
        <v>28</v>
      </c>
    </row>
    <row r="9" spans="2:18">
      <c r="B9" s="302"/>
      <c r="C9" s="507" t="s">
        <v>249</v>
      </c>
      <c r="D9" s="508"/>
      <c r="E9" s="508"/>
      <c r="F9" s="508"/>
      <c r="G9" s="508"/>
      <c r="H9" s="509"/>
      <c r="I9" s="502" t="s">
        <v>250</v>
      </c>
      <c r="J9" s="504"/>
      <c r="K9" s="502" t="s">
        <v>251</v>
      </c>
      <c r="L9" s="504"/>
      <c r="M9" s="502" t="s">
        <v>252</v>
      </c>
      <c r="N9" s="503"/>
      <c r="O9" s="503"/>
      <c r="P9" s="504"/>
    </row>
    <row r="10" spans="2:18">
      <c r="B10" s="303" t="s">
        <v>229</v>
      </c>
      <c r="C10" s="298" t="s">
        <v>253</v>
      </c>
      <c r="D10" s="299" t="s">
        <v>254</v>
      </c>
      <c r="E10" s="299" t="s">
        <v>255</v>
      </c>
      <c r="F10" s="299" t="s">
        <v>256</v>
      </c>
      <c r="G10" s="505" t="s">
        <v>257</v>
      </c>
      <c r="H10" s="510"/>
      <c r="I10" s="298" t="s">
        <v>258</v>
      </c>
      <c r="J10" s="300" t="s">
        <v>259</v>
      </c>
      <c r="K10" s="298" t="s">
        <v>258</v>
      </c>
      <c r="L10" s="300" t="s">
        <v>259</v>
      </c>
      <c r="M10" s="298" t="s">
        <v>40</v>
      </c>
      <c r="N10" s="299" t="s">
        <v>260</v>
      </c>
      <c r="O10" s="299" t="s">
        <v>42</v>
      </c>
      <c r="P10" s="300" t="s">
        <v>261</v>
      </c>
    </row>
    <row r="11" spans="2:18" ht="14.25" thickBot="1">
      <c r="B11" s="304" t="s">
        <v>244</v>
      </c>
      <c r="C11" s="305"/>
      <c r="D11" s="306" t="s">
        <v>247</v>
      </c>
      <c r="E11" s="306"/>
      <c r="F11" s="306" t="s">
        <v>248</v>
      </c>
      <c r="G11" s="498"/>
      <c r="H11" s="500"/>
      <c r="I11" s="305"/>
      <c r="J11" s="307"/>
      <c r="K11" s="305"/>
      <c r="L11" s="307"/>
      <c r="M11" s="305"/>
      <c r="N11" s="306"/>
      <c r="O11" s="306"/>
      <c r="P11" s="307"/>
    </row>
    <row r="12" spans="2:18"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</row>
    <row r="13" spans="2:18" ht="14.25" thickBot="1">
      <c r="C13" s="297">
        <v>29</v>
      </c>
      <c r="D13" s="297">
        <v>30</v>
      </c>
      <c r="E13" s="297">
        <v>31</v>
      </c>
      <c r="F13" s="297">
        <v>32</v>
      </c>
      <c r="G13" s="297">
        <v>33</v>
      </c>
      <c r="H13" s="501">
        <v>34</v>
      </c>
      <c r="I13" s="501"/>
      <c r="J13" s="501">
        <v>35</v>
      </c>
      <c r="K13" s="501"/>
      <c r="L13" s="297">
        <v>36</v>
      </c>
      <c r="M13" s="297">
        <v>37</v>
      </c>
    </row>
    <row r="14" spans="2:18">
      <c r="B14" s="302"/>
      <c r="C14" s="502" t="s">
        <v>262</v>
      </c>
      <c r="D14" s="503"/>
      <c r="E14" s="503"/>
      <c r="F14" s="504"/>
      <c r="G14" s="502" t="s">
        <v>0</v>
      </c>
      <c r="H14" s="503"/>
      <c r="I14" s="503"/>
      <c r="J14" s="503"/>
      <c r="K14" s="503"/>
      <c r="L14" s="503"/>
      <c r="M14" s="504"/>
    </row>
    <row r="15" spans="2:18">
      <c r="B15" s="303" t="s">
        <v>229</v>
      </c>
      <c r="C15" s="298" t="s">
        <v>40</v>
      </c>
      <c r="D15" s="299" t="s">
        <v>260</v>
      </c>
      <c r="E15" s="299" t="s">
        <v>42</v>
      </c>
      <c r="F15" s="300" t="s">
        <v>261</v>
      </c>
      <c r="G15" s="298" t="s">
        <v>263</v>
      </c>
      <c r="H15" s="505" t="s">
        <v>264</v>
      </c>
      <c r="I15" s="506"/>
      <c r="J15" s="505" t="s">
        <v>265</v>
      </c>
      <c r="K15" s="506"/>
      <c r="L15" s="299" t="s">
        <v>266</v>
      </c>
      <c r="M15" s="300" t="s">
        <v>267</v>
      </c>
    </row>
    <row r="16" spans="2:18" ht="14.25" thickBot="1">
      <c r="B16" s="304" t="s">
        <v>244</v>
      </c>
      <c r="C16" s="305"/>
      <c r="D16" s="306"/>
      <c r="E16" s="306"/>
      <c r="F16" s="307"/>
      <c r="G16" s="305"/>
      <c r="H16" s="498"/>
      <c r="I16" s="499"/>
      <c r="J16" s="498"/>
      <c r="K16" s="499"/>
      <c r="L16" s="306"/>
      <c r="M16" s="307"/>
    </row>
    <row r="19" spans="2:15" ht="18.75">
      <c r="B19" s="452" t="s">
        <v>291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</row>
  </sheetData>
  <sheetProtection password="DECF" sheet="1" objects="1" scenarios="1" selectLockedCells="1"/>
  <mergeCells count="21">
    <mergeCell ref="O6:P6"/>
    <mergeCell ref="O3:P3"/>
    <mergeCell ref="C4:F4"/>
    <mergeCell ref="G4:J4"/>
    <mergeCell ref="K4:R4"/>
    <mergeCell ref="O5:P5"/>
    <mergeCell ref="C14:F14"/>
    <mergeCell ref="G14:M14"/>
    <mergeCell ref="H15:I15"/>
    <mergeCell ref="J15:K15"/>
    <mergeCell ref="G8:H8"/>
    <mergeCell ref="C9:H9"/>
    <mergeCell ref="I9:J9"/>
    <mergeCell ref="K9:L9"/>
    <mergeCell ref="M9:P9"/>
    <mergeCell ref="G10:H10"/>
    <mergeCell ref="H16:I16"/>
    <mergeCell ref="J16:K16"/>
    <mergeCell ref="G11:H11"/>
    <mergeCell ref="H13:I13"/>
    <mergeCell ref="J13:K13"/>
  </mergeCells>
  <phoneticPr fontId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5"/>
  <sheetViews>
    <sheetView showGridLines="0" zoomScale="70" zoomScaleNormal="70" workbookViewId="0">
      <pane xSplit="4" ySplit="4" topLeftCell="E5" activePane="bottomRight" state="frozen"/>
      <selection activeCell="G3" sqref="G3"/>
      <selection pane="topRight" activeCell="G3" sqref="G3"/>
      <selection pane="bottomLeft" activeCell="G3" sqref="G3"/>
      <selection pane="bottomRight" activeCell="S8" sqref="S8"/>
    </sheetView>
  </sheetViews>
  <sheetFormatPr defaultRowHeight="13.5"/>
  <cols>
    <col min="1" max="1" width="1.375" style="72" customWidth="1"/>
    <col min="2" max="3" width="5" style="72" customWidth="1"/>
    <col min="4" max="4" width="25.875" style="72" customWidth="1"/>
    <col min="5" max="22" width="12.125" style="72" customWidth="1"/>
    <col min="23" max="16384" width="9" style="72"/>
  </cols>
  <sheetData>
    <row r="1" spans="2:22" ht="3.75" customHeight="1" thickBot="1">
      <c r="E1" s="195"/>
    </row>
    <row r="2" spans="2:22" ht="24" customHeight="1" thickBot="1">
      <c r="B2" s="199" t="s">
        <v>204</v>
      </c>
      <c r="C2" s="538" t="s">
        <v>221</v>
      </c>
      <c r="D2" s="538"/>
      <c r="E2" s="228" t="s">
        <v>205</v>
      </c>
      <c r="G2" s="197" t="s">
        <v>200</v>
      </c>
      <c r="H2" s="218">
        <v>0</v>
      </c>
      <c r="I2" s="198" t="s">
        <v>109</v>
      </c>
      <c r="K2" s="197" t="s">
        <v>201</v>
      </c>
      <c r="L2" s="218">
        <v>0</v>
      </c>
      <c r="M2" s="198" t="s">
        <v>109</v>
      </c>
      <c r="N2" s="363" t="s">
        <v>282</v>
      </c>
      <c r="O2" s="364">
        <v>0.08</v>
      </c>
      <c r="P2" s="535" t="str">
        <f>IF(資金繰り表フォーム!$B$3="","",資金繰り表フォーム!$B$3)</f>
        <v>OO社</v>
      </c>
      <c r="Q2" s="535"/>
      <c r="R2" s="535"/>
      <c r="S2" s="535"/>
      <c r="T2" s="535"/>
      <c r="U2" s="71"/>
    </row>
    <row r="3" spans="2:22" ht="19.5" customHeight="1">
      <c r="B3" s="199" t="s">
        <v>205</v>
      </c>
      <c r="C3" s="71"/>
      <c r="D3" s="71"/>
      <c r="E3" s="71"/>
      <c r="F3" s="199"/>
      <c r="G3" s="199"/>
      <c r="H3" s="199"/>
      <c r="I3" s="71"/>
      <c r="J3" s="71"/>
      <c r="K3" s="71"/>
      <c r="L3" s="71"/>
      <c r="M3" s="71"/>
      <c r="N3" s="71"/>
      <c r="O3" s="71"/>
      <c r="P3" s="536">
        <f>資金繰り表フォーム!I3</f>
        <v>43822</v>
      </c>
      <c r="Q3" s="536"/>
      <c r="R3" s="536"/>
      <c r="S3" s="196"/>
      <c r="T3" s="511" t="s">
        <v>1</v>
      </c>
      <c r="U3" s="511"/>
    </row>
    <row r="4" spans="2:22" ht="21" customHeight="1">
      <c r="B4" s="163"/>
      <c r="C4" s="163"/>
      <c r="D4" s="164">
        <f>IF(E4=1,12,E4-1)</f>
        <v>1</v>
      </c>
      <c r="E4" s="165">
        <f>IF(F4=1,12,F4-1)</f>
        <v>2</v>
      </c>
      <c r="F4" s="165">
        <f>IF(資金繰り表フォーム!F3=1,12,資金繰り表フォーム!F3-1)</f>
        <v>3</v>
      </c>
      <c r="G4" s="166">
        <f>資金繰り表フォーム!E5</f>
        <v>4</v>
      </c>
      <c r="H4" s="166">
        <f>資金繰り表フォーム!G5</f>
        <v>5</v>
      </c>
      <c r="I4" s="166">
        <f>資金繰り表フォーム!I5</f>
        <v>6</v>
      </c>
      <c r="J4" s="166">
        <f>資金繰り表フォーム!K5</f>
        <v>7</v>
      </c>
      <c r="K4" s="166">
        <f>資金繰り表フォーム!M5</f>
        <v>8</v>
      </c>
      <c r="L4" s="166">
        <f>資金繰り表フォーム!O5</f>
        <v>9</v>
      </c>
      <c r="M4" s="166">
        <f>資金繰り表フォーム!Q5</f>
        <v>10</v>
      </c>
      <c r="N4" s="166">
        <f>資金繰り表フォーム!S5</f>
        <v>11</v>
      </c>
      <c r="O4" s="166">
        <f>資金繰り表フォーム!U5</f>
        <v>12</v>
      </c>
      <c r="P4" s="166">
        <f>資金繰り表フォーム!W5</f>
        <v>1</v>
      </c>
      <c r="Q4" s="166">
        <f>資金繰り表フォーム!Y5</f>
        <v>2</v>
      </c>
      <c r="R4" s="166">
        <f>資金繰り表フォーム!AA5</f>
        <v>3</v>
      </c>
      <c r="S4" s="165">
        <f>IF(R4=12,1,R4+1)</f>
        <v>4</v>
      </c>
      <c r="T4" s="165">
        <f>IF(S4=12,1,S4+1)</f>
        <v>5</v>
      </c>
      <c r="U4" s="167" t="s">
        <v>117</v>
      </c>
      <c r="V4" s="290"/>
    </row>
    <row r="5" spans="2:22" ht="21" customHeight="1" thickBot="1">
      <c r="B5" s="515" t="s">
        <v>63</v>
      </c>
      <c r="C5" s="521"/>
      <c r="D5" s="537"/>
      <c r="E5" s="338">
        <f>SUM(E6:E9)</f>
        <v>0</v>
      </c>
      <c r="F5" s="338">
        <f>SUM(F6:F9)</f>
        <v>0</v>
      </c>
      <c r="G5" s="338">
        <f t="shared" ref="G5:T5" si="0">SUM(G6:G9)</f>
        <v>0</v>
      </c>
      <c r="H5" s="338">
        <f t="shared" si="0"/>
        <v>0</v>
      </c>
      <c r="I5" s="338">
        <f t="shared" si="0"/>
        <v>0</v>
      </c>
      <c r="J5" s="338">
        <f t="shared" si="0"/>
        <v>0</v>
      </c>
      <c r="K5" s="338">
        <f t="shared" si="0"/>
        <v>0</v>
      </c>
      <c r="L5" s="338">
        <f t="shared" si="0"/>
        <v>0</v>
      </c>
      <c r="M5" s="338">
        <f t="shared" si="0"/>
        <v>0</v>
      </c>
      <c r="N5" s="338">
        <f t="shared" si="0"/>
        <v>0</v>
      </c>
      <c r="O5" s="338">
        <f t="shared" si="0"/>
        <v>0</v>
      </c>
      <c r="P5" s="338">
        <f t="shared" si="0"/>
        <v>0</v>
      </c>
      <c r="Q5" s="338">
        <f t="shared" si="0"/>
        <v>0</v>
      </c>
      <c r="R5" s="338">
        <f t="shared" si="0"/>
        <v>0</v>
      </c>
      <c r="S5" s="338">
        <f t="shared" si="0"/>
        <v>0</v>
      </c>
      <c r="T5" s="338">
        <f t="shared" si="0"/>
        <v>0</v>
      </c>
      <c r="U5" s="324" t="str">
        <f>IF(SUM(G5:R5)=0,"",SUM(G5:R5))</f>
        <v/>
      </c>
      <c r="V5" s="290"/>
    </row>
    <row r="6" spans="2:22" ht="21" customHeight="1">
      <c r="B6" s="308"/>
      <c r="C6" s="543" t="s">
        <v>268</v>
      </c>
      <c r="D6" s="544"/>
      <c r="E6" s="366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8"/>
      <c r="U6" s="329" t="str">
        <f>IF(SUM(G6:R6)=0,"",SUM(G6:R6))</f>
        <v/>
      </c>
      <c r="V6" s="290"/>
    </row>
    <row r="7" spans="2:22" ht="21" customHeight="1">
      <c r="B7" s="308"/>
      <c r="C7" s="545" t="s">
        <v>269</v>
      </c>
      <c r="D7" s="546"/>
      <c r="E7" s="365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30" t="str">
        <f>IF(SUM(G7:R7)=0,"",SUM(G7:R7))</f>
        <v/>
      </c>
      <c r="V7" s="290"/>
    </row>
    <row r="8" spans="2:22" ht="21" customHeight="1">
      <c r="B8" s="308"/>
      <c r="C8" s="545" t="s">
        <v>270</v>
      </c>
      <c r="D8" s="546"/>
      <c r="E8" s="371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3"/>
      <c r="U8" s="330" t="str">
        <f>IF(SUM(G8:R8)=0,"",SUM(G8:R8))</f>
        <v/>
      </c>
      <c r="V8" s="290"/>
    </row>
    <row r="9" spans="2:22" ht="19.5" customHeight="1" thickBot="1">
      <c r="B9" s="323"/>
      <c r="C9" s="548" t="s">
        <v>271</v>
      </c>
      <c r="D9" s="552"/>
      <c r="E9" s="374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6"/>
      <c r="U9" s="331" t="str">
        <f t="shared" ref="U9" si="1">IF(SUM(G9:R9)=0,"",SUM(G9:R9))</f>
        <v/>
      </c>
      <c r="V9" s="237"/>
    </row>
    <row r="10" spans="2:22" ht="19.5" customHeight="1" thickBot="1">
      <c r="B10" s="523" t="s">
        <v>81</v>
      </c>
      <c r="C10" s="519"/>
      <c r="D10" s="518"/>
      <c r="E10" s="169">
        <f>SUM(E11:E12)-E17</f>
        <v>0</v>
      </c>
      <c r="F10" s="169">
        <f t="shared" ref="F10:T10" si="2">SUM(F11:F12)-F17</f>
        <v>0</v>
      </c>
      <c r="G10" s="169">
        <f t="shared" si="2"/>
        <v>0</v>
      </c>
      <c r="H10" s="169">
        <f t="shared" si="2"/>
        <v>0</v>
      </c>
      <c r="I10" s="169">
        <f t="shared" si="2"/>
        <v>0</v>
      </c>
      <c r="J10" s="169">
        <f t="shared" si="2"/>
        <v>0</v>
      </c>
      <c r="K10" s="169">
        <f t="shared" si="2"/>
        <v>0</v>
      </c>
      <c r="L10" s="169">
        <f t="shared" si="2"/>
        <v>0</v>
      </c>
      <c r="M10" s="169">
        <f t="shared" si="2"/>
        <v>0</v>
      </c>
      <c r="N10" s="169">
        <f t="shared" si="2"/>
        <v>0</v>
      </c>
      <c r="O10" s="169">
        <f t="shared" si="2"/>
        <v>0</v>
      </c>
      <c r="P10" s="169">
        <f t="shared" si="2"/>
        <v>0</v>
      </c>
      <c r="Q10" s="169">
        <f t="shared" si="2"/>
        <v>0</v>
      </c>
      <c r="R10" s="169">
        <f t="shared" si="2"/>
        <v>0</v>
      </c>
      <c r="S10" s="169">
        <f t="shared" si="2"/>
        <v>0</v>
      </c>
      <c r="T10" s="340">
        <f t="shared" si="2"/>
        <v>0</v>
      </c>
      <c r="U10" s="339" t="str">
        <f>IF(SUM(G10:R10)=0,"",SUM(G10:R10))</f>
        <v/>
      </c>
      <c r="V10" s="291"/>
    </row>
    <row r="11" spans="2:22" ht="19.5" customHeight="1" thickBot="1">
      <c r="B11" s="171"/>
      <c r="C11" s="524" t="s">
        <v>219</v>
      </c>
      <c r="D11" s="542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201"/>
      <c r="S11" s="153"/>
      <c r="T11" s="206"/>
      <c r="U11" s="332" t="str">
        <f t="shared" ref="U11:U28" si="3">IF(SUM(G11:R11)=0,"",SUM(G11:R11))</f>
        <v/>
      </c>
      <c r="V11" s="237"/>
    </row>
    <row r="12" spans="2:22" ht="19.5" customHeight="1" thickBot="1">
      <c r="B12" s="171"/>
      <c r="C12" s="526" t="s">
        <v>77</v>
      </c>
      <c r="D12" s="524"/>
      <c r="E12" s="340">
        <f>SUM(E13:E15)</f>
        <v>0</v>
      </c>
      <c r="F12" s="169">
        <f>SUM(F13:F15)</f>
        <v>0</v>
      </c>
      <c r="G12" s="169">
        <f t="shared" ref="G12:T12" si="4">SUM(G13:G15)</f>
        <v>0</v>
      </c>
      <c r="H12" s="169">
        <f t="shared" si="4"/>
        <v>0</v>
      </c>
      <c r="I12" s="169">
        <f t="shared" si="4"/>
        <v>0</v>
      </c>
      <c r="J12" s="169">
        <f t="shared" si="4"/>
        <v>0</v>
      </c>
      <c r="K12" s="169">
        <f t="shared" si="4"/>
        <v>0</v>
      </c>
      <c r="L12" s="169">
        <f t="shared" si="4"/>
        <v>0</v>
      </c>
      <c r="M12" s="169">
        <f t="shared" si="4"/>
        <v>0</v>
      </c>
      <c r="N12" s="169">
        <f t="shared" si="4"/>
        <v>0</v>
      </c>
      <c r="O12" s="169">
        <f t="shared" si="4"/>
        <v>0</v>
      </c>
      <c r="P12" s="169">
        <f t="shared" si="4"/>
        <v>0</v>
      </c>
      <c r="Q12" s="169">
        <f t="shared" si="4"/>
        <v>0</v>
      </c>
      <c r="R12" s="169">
        <f t="shared" si="4"/>
        <v>0</v>
      </c>
      <c r="S12" s="169">
        <f t="shared" si="4"/>
        <v>0</v>
      </c>
      <c r="T12" s="341">
        <f t="shared" si="4"/>
        <v>0</v>
      </c>
      <c r="U12" s="168" t="str">
        <f t="shared" si="3"/>
        <v/>
      </c>
      <c r="V12" s="291"/>
    </row>
    <row r="13" spans="2:22" ht="19.5" customHeight="1">
      <c r="B13" s="171"/>
      <c r="C13" s="171"/>
      <c r="D13" s="194" t="s">
        <v>220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202"/>
      <c r="S13" s="155"/>
      <c r="T13" s="207"/>
      <c r="U13" s="332" t="str">
        <f t="shared" si="3"/>
        <v/>
      </c>
      <c r="V13" s="237"/>
    </row>
    <row r="14" spans="2:22" ht="19.5" customHeight="1">
      <c r="B14" s="171"/>
      <c r="C14" s="171"/>
      <c r="D14" s="172" t="s">
        <v>78</v>
      </c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S14" s="230"/>
      <c r="T14" s="232"/>
      <c r="U14" s="332" t="str">
        <f t="shared" si="3"/>
        <v/>
      </c>
      <c r="V14" s="237"/>
    </row>
    <row r="15" spans="2:22" ht="19.5" customHeight="1">
      <c r="B15" s="171"/>
      <c r="C15" s="171"/>
      <c r="D15" s="226" t="s">
        <v>222</v>
      </c>
      <c r="E15" s="234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6"/>
      <c r="U15" s="329" t="str">
        <f t="shared" si="3"/>
        <v/>
      </c>
      <c r="V15" s="237"/>
    </row>
    <row r="16" spans="2:22" ht="19.5" customHeight="1">
      <c r="B16" s="171"/>
      <c r="C16" s="174"/>
      <c r="D16" s="175" t="s">
        <v>223</v>
      </c>
      <c r="E16" s="282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/>
      <c r="S16" s="283"/>
      <c r="T16" s="285"/>
      <c r="U16" s="333" t="str">
        <f t="shared" si="3"/>
        <v/>
      </c>
      <c r="V16" s="237"/>
    </row>
    <row r="17" spans="2:22" ht="19.5" customHeight="1" thickBot="1">
      <c r="B17" s="276"/>
      <c r="C17" s="520" t="s">
        <v>218</v>
      </c>
      <c r="D17" s="521"/>
      <c r="E17" s="286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8"/>
      <c r="U17" s="334" t="str">
        <f t="shared" si="3"/>
        <v/>
      </c>
      <c r="V17" s="237"/>
    </row>
    <row r="18" spans="2:22" ht="19.5" customHeight="1">
      <c r="B18" s="539" t="s">
        <v>64</v>
      </c>
      <c r="C18" s="540"/>
      <c r="D18" s="540"/>
      <c r="E18" s="337">
        <f>E5-E10</f>
        <v>0</v>
      </c>
      <c r="F18" s="337">
        <f t="shared" ref="F18:T18" si="5">F5-F10</f>
        <v>0</v>
      </c>
      <c r="G18" s="337">
        <f t="shared" si="5"/>
        <v>0</v>
      </c>
      <c r="H18" s="337">
        <f t="shared" si="5"/>
        <v>0</v>
      </c>
      <c r="I18" s="337">
        <f t="shared" si="5"/>
        <v>0</v>
      </c>
      <c r="J18" s="337">
        <f t="shared" si="5"/>
        <v>0</v>
      </c>
      <c r="K18" s="337">
        <f t="shared" si="5"/>
        <v>0</v>
      </c>
      <c r="L18" s="337">
        <f t="shared" si="5"/>
        <v>0</v>
      </c>
      <c r="M18" s="337">
        <f t="shared" si="5"/>
        <v>0</v>
      </c>
      <c r="N18" s="337">
        <f t="shared" si="5"/>
        <v>0</v>
      </c>
      <c r="O18" s="337">
        <f t="shared" si="5"/>
        <v>0</v>
      </c>
      <c r="P18" s="337">
        <f t="shared" si="5"/>
        <v>0</v>
      </c>
      <c r="Q18" s="337">
        <f t="shared" si="5"/>
        <v>0</v>
      </c>
      <c r="R18" s="337">
        <f t="shared" si="5"/>
        <v>0</v>
      </c>
      <c r="S18" s="337">
        <f t="shared" si="5"/>
        <v>0</v>
      </c>
      <c r="T18" s="337">
        <f t="shared" si="5"/>
        <v>0</v>
      </c>
      <c r="U18" s="168">
        <f>SUM(G18:R18)</f>
        <v>0</v>
      </c>
      <c r="V18" s="291"/>
    </row>
    <row r="19" spans="2:22" ht="19.5" customHeight="1" thickBot="1">
      <c r="B19" s="528"/>
      <c r="C19" s="176" t="s">
        <v>65</v>
      </c>
      <c r="D19" s="176"/>
      <c r="E19" s="346">
        <f>SUM(E20:E22)</f>
        <v>0</v>
      </c>
      <c r="F19" s="346">
        <f t="shared" ref="F19:T19" si="6">SUM(F20:F22)</f>
        <v>0</v>
      </c>
      <c r="G19" s="346">
        <f t="shared" si="6"/>
        <v>0</v>
      </c>
      <c r="H19" s="346">
        <f t="shared" si="6"/>
        <v>0</v>
      </c>
      <c r="I19" s="346">
        <f t="shared" si="6"/>
        <v>0</v>
      </c>
      <c r="J19" s="346">
        <f t="shared" si="6"/>
        <v>0</v>
      </c>
      <c r="K19" s="346">
        <f t="shared" si="6"/>
        <v>0</v>
      </c>
      <c r="L19" s="346">
        <f t="shared" si="6"/>
        <v>0</v>
      </c>
      <c r="M19" s="346">
        <f t="shared" si="6"/>
        <v>0</v>
      </c>
      <c r="N19" s="346">
        <f t="shared" si="6"/>
        <v>0</v>
      </c>
      <c r="O19" s="346">
        <f t="shared" si="6"/>
        <v>0</v>
      </c>
      <c r="P19" s="346">
        <f t="shared" si="6"/>
        <v>0</v>
      </c>
      <c r="Q19" s="346">
        <f t="shared" si="6"/>
        <v>0</v>
      </c>
      <c r="R19" s="346">
        <f t="shared" si="6"/>
        <v>0</v>
      </c>
      <c r="S19" s="346">
        <f t="shared" si="6"/>
        <v>0</v>
      </c>
      <c r="T19" s="346">
        <f t="shared" si="6"/>
        <v>0</v>
      </c>
      <c r="U19" s="168" t="str">
        <f t="shared" si="3"/>
        <v/>
      </c>
      <c r="V19" s="237"/>
    </row>
    <row r="20" spans="2:22" ht="19.5" customHeight="1">
      <c r="B20" s="529"/>
      <c r="C20" s="523" t="s">
        <v>66</v>
      </c>
      <c r="D20" s="541"/>
      <c r="E20" s="342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4"/>
      <c r="S20" s="343"/>
      <c r="T20" s="345"/>
      <c r="U20" s="335" t="str">
        <f t="shared" si="3"/>
        <v/>
      </c>
      <c r="V20" s="237"/>
    </row>
    <row r="21" spans="2:22" ht="19.5" customHeight="1">
      <c r="B21" s="529"/>
      <c r="C21" s="523" t="s">
        <v>67</v>
      </c>
      <c r="D21" s="541"/>
      <c r="E21" s="159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204"/>
      <c r="S21" s="156"/>
      <c r="T21" s="327"/>
      <c r="U21" s="336" t="str">
        <f t="shared" si="3"/>
        <v/>
      </c>
      <c r="V21" s="237"/>
    </row>
    <row r="22" spans="2:22" ht="19.5" customHeight="1" thickBot="1">
      <c r="B22" s="530"/>
      <c r="C22" s="517" t="s">
        <v>68</v>
      </c>
      <c r="D22" s="519"/>
      <c r="E22" s="157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203"/>
      <c r="U22" s="333" t="str">
        <f t="shared" si="3"/>
        <v/>
      </c>
      <c r="V22" s="237"/>
    </row>
    <row r="23" spans="2:22" ht="19.5" customHeight="1" thickBot="1">
      <c r="B23" s="532" t="s">
        <v>69</v>
      </c>
      <c r="C23" s="533"/>
      <c r="D23" s="534"/>
      <c r="E23" s="233">
        <f>E18-E19</f>
        <v>0</v>
      </c>
      <c r="F23" s="233">
        <f t="shared" ref="F23:T23" si="7">F18-F19</f>
        <v>0</v>
      </c>
      <c r="G23" s="233">
        <f t="shared" si="7"/>
        <v>0</v>
      </c>
      <c r="H23" s="233">
        <f t="shared" si="7"/>
        <v>0</v>
      </c>
      <c r="I23" s="233">
        <f t="shared" si="7"/>
        <v>0</v>
      </c>
      <c r="J23" s="233">
        <f t="shared" si="7"/>
        <v>0</v>
      </c>
      <c r="K23" s="233">
        <f t="shared" si="7"/>
        <v>0</v>
      </c>
      <c r="L23" s="233">
        <f t="shared" si="7"/>
        <v>0</v>
      </c>
      <c r="M23" s="233">
        <f t="shared" si="7"/>
        <v>0</v>
      </c>
      <c r="N23" s="233">
        <f t="shared" si="7"/>
        <v>0</v>
      </c>
      <c r="O23" s="233">
        <f t="shared" si="7"/>
        <v>0</v>
      </c>
      <c r="P23" s="233">
        <f t="shared" si="7"/>
        <v>0</v>
      </c>
      <c r="Q23" s="233">
        <f t="shared" si="7"/>
        <v>0</v>
      </c>
      <c r="R23" s="233">
        <f t="shared" si="7"/>
        <v>0</v>
      </c>
      <c r="S23" s="233">
        <f t="shared" si="7"/>
        <v>0</v>
      </c>
      <c r="T23" s="233">
        <f t="shared" si="7"/>
        <v>0</v>
      </c>
      <c r="U23" s="168">
        <f>SUM(G23:R23)</f>
        <v>0</v>
      </c>
      <c r="V23" s="291"/>
    </row>
    <row r="24" spans="2:22" ht="19.5" customHeight="1">
      <c r="B24" s="512" t="s">
        <v>80</v>
      </c>
      <c r="C24" s="515" t="s">
        <v>70</v>
      </c>
      <c r="D24" s="537"/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205"/>
      <c r="S24" s="161"/>
      <c r="T24" s="208"/>
      <c r="U24" s="329" t="str">
        <f t="shared" si="3"/>
        <v/>
      </c>
      <c r="V24" s="237"/>
    </row>
    <row r="25" spans="2:22" ht="19.5" customHeight="1" thickBot="1">
      <c r="B25" s="513"/>
      <c r="C25" s="517" t="s">
        <v>71</v>
      </c>
      <c r="D25" s="519"/>
      <c r="E25" s="282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4"/>
      <c r="S25" s="283"/>
      <c r="T25" s="285"/>
      <c r="U25" s="331" t="str">
        <f t="shared" si="3"/>
        <v/>
      </c>
      <c r="V25" s="237"/>
    </row>
    <row r="26" spans="2:22" ht="19.5" customHeight="1" thickBot="1">
      <c r="B26" s="513"/>
      <c r="C26" s="515" t="s">
        <v>72</v>
      </c>
      <c r="D26" s="537"/>
      <c r="E26" s="340">
        <f>SUM(E27:E28)</f>
        <v>0</v>
      </c>
      <c r="F26" s="340">
        <f t="shared" ref="F26:T26" si="8">SUM(F27:F28)</f>
        <v>0</v>
      </c>
      <c r="G26" s="340">
        <f t="shared" si="8"/>
        <v>0</v>
      </c>
      <c r="H26" s="340">
        <f t="shared" si="8"/>
        <v>0</v>
      </c>
      <c r="I26" s="340">
        <f t="shared" si="8"/>
        <v>0</v>
      </c>
      <c r="J26" s="340">
        <f t="shared" si="8"/>
        <v>0</v>
      </c>
      <c r="K26" s="340">
        <f t="shared" si="8"/>
        <v>0</v>
      </c>
      <c r="L26" s="340">
        <f t="shared" si="8"/>
        <v>0</v>
      </c>
      <c r="M26" s="340">
        <f t="shared" si="8"/>
        <v>0</v>
      </c>
      <c r="N26" s="340">
        <f t="shared" si="8"/>
        <v>0</v>
      </c>
      <c r="O26" s="340">
        <f t="shared" si="8"/>
        <v>0</v>
      </c>
      <c r="P26" s="340">
        <f t="shared" si="8"/>
        <v>0</v>
      </c>
      <c r="Q26" s="340">
        <f t="shared" si="8"/>
        <v>0</v>
      </c>
      <c r="R26" s="340">
        <f t="shared" si="8"/>
        <v>0</v>
      </c>
      <c r="S26" s="340">
        <f t="shared" si="8"/>
        <v>0</v>
      </c>
      <c r="T26" s="449">
        <f t="shared" si="8"/>
        <v>0</v>
      </c>
      <c r="U26" s="447" t="str">
        <f t="shared" si="3"/>
        <v/>
      </c>
      <c r="V26" s="237"/>
    </row>
    <row r="27" spans="2:22" ht="19.5" customHeight="1" thickBot="1">
      <c r="B27" s="513"/>
      <c r="C27" s="442" t="s">
        <v>290</v>
      </c>
      <c r="D27" s="443"/>
      <c r="E27" s="347"/>
      <c r="F27" s="348"/>
      <c r="G27" s="444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448"/>
      <c r="S27" s="444"/>
      <c r="T27" s="445"/>
      <c r="U27" s="446" t="str">
        <f t="shared" si="3"/>
        <v/>
      </c>
      <c r="V27" s="237"/>
    </row>
    <row r="28" spans="2:22" ht="19.5" customHeight="1" thickBot="1">
      <c r="B28" s="514"/>
      <c r="C28" s="517" t="s">
        <v>217</v>
      </c>
      <c r="D28" s="519"/>
      <c r="E28" s="157"/>
      <c r="F28" s="203"/>
      <c r="G28" s="351">
        <f>長期財務収支!F10+短期財務収支!F10+売掛等入金!F78</f>
        <v>0</v>
      </c>
      <c r="H28" s="352">
        <f>長期財務収支!G10+短期財務収支!G10+売掛等入金!G78</f>
        <v>0</v>
      </c>
      <c r="I28" s="352">
        <f>長期財務収支!H10+短期財務収支!H10+売掛等入金!H78</f>
        <v>0</v>
      </c>
      <c r="J28" s="352">
        <f>長期財務収支!I10+短期財務収支!I10+売掛等入金!I78</f>
        <v>0</v>
      </c>
      <c r="K28" s="352">
        <f>長期財務収支!J10+短期財務収支!J10+売掛等入金!J78</f>
        <v>0</v>
      </c>
      <c r="L28" s="352">
        <f>長期財務収支!K10+短期財務収支!K10+売掛等入金!K78</f>
        <v>0</v>
      </c>
      <c r="M28" s="352">
        <f>長期財務収支!L10+短期財務収支!L10+売掛等入金!L78</f>
        <v>0</v>
      </c>
      <c r="N28" s="352">
        <f>長期財務収支!M10+短期財務収支!M10+売掛等入金!M78</f>
        <v>0</v>
      </c>
      <c r="O28" s="352">
        <f>長期財務収支!N10+短期財務収支!N10+売掛等入金!N78</f>
        <v>0</v>
      </c>
      <c r="P28" s="352">
        <f>長期財務収支!O10+短期財務収支!O10+売掛等入金!O78</f>
        <v>0</v>
      </c>
      <c r="Q28" s="352">
        <f>長期財務収支!P10+短期財務収支!P10+売掛等入金!P78</f>
        <v>0</v>
      </c>
      <c r="R28" s="353">
        <f>長期財務収支!Q10+短期財務収支!Q10+売掛等入金!Q78</f>
        <v>0</v>
      </c>
      <c r="S28" s="349"/>
      <c r="T28" s="328"/>
      <c r="U28" s="331" t="str">
        <f t="shared" si="3"/>
        <v/>
      </c>
      <c r="V28" s="237"/>
    </row>
    <row r="29" spans="2:22" ht="19.5" customHeight="1">
      <c r="B29" s="532" t="s">
        <v>73</v>
      </c>
      <c r="C29" s="533"/>
      <c r="D29" s="534"/>
      <c r="E29" s="178">
        <f>E23+E24-E26</f>
        <v>0</v>
      </c>
      <c r="F29" s="178">
        <f t="shared" ref="F29:T29" si="9">F23+F24-F26</f>
        <v>0</v>
      </c>
      <c r="G29" s="178">
        <f t="shared" si="9"/>
        <v>0</v>
      </c>
      <c r="H29" s="178">
        <f t="shared" si="9"/>
        <v>0</v>
      </c>
      <c r="I29" s="178">
        <f t="shared" si="9"/>
        <v>0</v>
      </c>
      <c r="J29" s="178">
        <f t="shared" si="9"/>
        <v>0</v>
      </c>
      <c r="K29" s="178">
        <f t="shared" si="9"/>
        <v>0</v>
      </c>
      <c r="L29" s="178">
        <f t="shared" si="9"/>
        <v>0</v>
      </c>
      <c r="M29" s="178">
        <f t="shared" si="9"/>
        <v>0</v>
      </c>
      <c r="N29" s="178">
        <f t="shared" si="9"/>
        <v>0</v>
      </c>
      <c r="O29" s="178">
        <f t="shared" si="9"/>
        <v>0</v>
      </c>
      <c r="P29" s="178">
        <f t="shared" si="9"/>
        <v>0</v>
      </c>
      <c r="Q29" s="178">
        <f t="shared" si="9"/>
        <v>0</v>
      </c>
      <c r="R29" s="178">
        <f t="shared" si="9"/>
        <v>0</v>
      </c>
      <c r="S29" s="178">
        <f t="shared" si="9"/>
        <v>0</v>
      </c>
      <c r="T29" s="337">
        <f t="shared" si="9"/>
        <v>0</v>
      </c>
      <c r="U29" s="168">
        <f>SUM(G29:R29)</f>
        <v>0</v>
      </c>
      <c r="V29" s="291"/>
    </row>
    <row r="30" spans="2:22" ht="21" customHeight="1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237"/>
    </row>
    <row r="31" spans="2:2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237"/>
    </row>
    <row r="32" spans="2:22" ht="24">
      <c r="B32" s="71"/>
      <c r="C32" s="73" t="s">
        <v>74</v>
      </c>
      <c r="D32" s="71"/>
      <c r="E32" s="71"/>
      <c r="F32" s="71"/>
      <c r="G32" s="71"/>
      <c r="H32" s="71"/>
      <c r="I32" s="71"/>
      <c r="J32" s="180" t="s">
        <v>103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237"/>
    </row>
    <row r="33" spans="2:23" ht="21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62" t="s">
        <v>1</v>
      </c>
      <c r="V33" s="237"/>
    </row>
    <row r="34" spans="2:23" ht="21" customHeight="1">
      <c r="B34" s="163"/>
      <c r="C34" s="163"/>
      <c r="D34" s="163"/>
      <c r="E34" s="181">
        <f>E4</f>
        <v>2</v>
      </c>
      <c r="F34" s="181">
        <f>F4</f>
        <v>3</v>
      </c>
      <c r="G34" s="182">
        <f>資金繰り表フォーム!E5</f>
        <v>4</v>
      </c>
      <c r="H34" s="182">
        <f t="shared" ref="H34:U34" si="10">H4</f>
        <v>5</v>
      </c>
      <c r="I34" s="182">
        <f t="shared" si="10"/>
        <v>6</v>
      </c>
      <c r="J34" s="182">
        <f t="shared" si="10"/>
        <v>7</v>
      </c>
      <c r="K34" s="182">
        <f t="shared" si="10"/>
        <v>8</v>
      </c>
      <c r="L34" s="182">
        <f t="shared" si="10"/>
        <v>9</v>
      </c>
      <c r="M34" s="182">
        <f t="shared" si="10"/>
        <v>10</v>
      </c>
      <c r="N34" s="182">
        <f t="shared" si="10"/>
        <v>11</v>
      </c>
      <c r="O34" s="182">
        <f t="shared" si="10"/>
        <v>12</v>
      </c>
      <c r="P34" s="182">
        <f t="shared" si="10"/>
        <v>1</v>
      </c>
      <c r="Q34" s="182">
        <f t="shared" si="10"/>
        <v>2</v>
      </c>
      <c r="R34" s="182">
        <f t="shared" si="10"/>
        <v>3</v>
      </c>
      <c r="S34" s="181">
        <f t="shared" si="10"/>
        <v>4</v>
      </c>
      <c r="T34" s="181">
        <f t="shared" si="10"/>
        <v>5</v>
      </c>
      <c r="U34" s="167" t="str">
        <f t="shared" si="10"/>
        <v>年間計</v>
      </c>
      <c r="V34" s="237"/>
      <c r="W34" s="183"/>
    </row>
    <row r="35" spans="2:23" ht="21" customHeight="1">
      <c r="B35" s="515" t="s">
        <v>63</v>
      </c>
      <c r="C35" s="521"/>
      <c r="D35" s="537"/>
      <c r="E35" s="184">
        <f>SUM(E36:E39)</f>
        <v>0</v>
      </c>
      <c r="F35" s="184">
        <f t="shared" ref="F35:T35" si="11">SUM(F36:F39)</f>
        <v>0</v>
      </c>
      <c r="G35" s="184">
        <f t="shared" si="11"/>
        <v>0</v>
      </c>
      <c r="H35" s="184">
        <f t="shared" si="11"/>
        <v>0</v>
      </c>
      <c r="I35" s="184">
        <f t="shared" si="11"/>
        <v>0</v>
      </c>
      <c r="J35" s="184">
        <f t="shared" si="11"/>
        <v>0</v>
      </c>
      <c r="K35" s="184">
        <f t="shared" si="11"/>
        <v>0</v>
      </c>
      <c r="L35" s="184">
        <f t="shared" si="11"/>
        <v>0</v>
      </c>
      <c r="M35" s="184">
        <f t="shared" si="11"/>
        <v>0</v>
      </c>
      <c r="N35" s="184">
        <f t="shared" si="11"/>
        <v>0</v>
      </c>
      <c r="O35" s="184">
        <f t="shared" si="11"/>
        <v>0</v>
      </c>
      <c r="P35" s="184">
        <f t="shared" si="11"/>
        <v>0</v>
      </c>
      <c r="Q35" s="184">
        <f t="shared" si="11"/>
        <v>0</v>
      </c>
      <c r="R35" s="184">
        <f t="shared" si="11"/>
        <v>0</v>
      </c>
      <c r="S35" s="184">
        <f t="shared" si="11"/>
        <v>0</v>
      </c>
      <c r="T35" s="184">
        <f t="shared" si="11"/>
        <v>0</v>
      </c>
      <c r="U35" s="170">
        <f>IF(SUM(G35:R35)=0,0,SUM(G35:R35))</f>
        <v>0</v>
      </c>
      <c r="V35" s="185"/>
      <c r="W35" s="183"/>
    </row>
    <row r="36" spans="2:23" ht="21" customHeight="1">
      <c r="B36" s="308"/>
      <c r="C36" s="543" t="s">
        <v>268</v>
      </c>
      <c r="D36" s="553"/>
      <c r="E36" s="360">
        <f>IF($E$2="税抜",ROUND(E6*(1+$O$2),0),E6)</f>
        <v>0</v>
      </c>
      <c r="F36" s="360">
        <f t="shared" ref="F36:T36" si="12">IF($E$2="税抜",ROUND(F6*(1+$O$2),0),F6)</f>
        <v>0</v>
      </c>
      <c r="G36" s="360">
        <f t="shared" si="12"/>
        <v>0</v>
      </c>
      <c r="H36" s="360">
        <f t="shared" si="12"/>
        <v>0</v>
      </c>
      <c r="I36" s="360">
        <f t="shared" si="12"/>
        <v>0</v>
      </c>
      <c r="J36" s="360">
        <f t="shared" si="12"/>
        <v>0</v>
      </c>
      <c r="K36" s="360">
        <f t="shared" si="12"/>
        <v>0</v>
      </c>
      <c r="L36" s="360">
        <f t="shared" si="12"/>
        <v>0</v>
      </c>
      <c r="M36" s="360">
        <f t="shared" si="12"/>
        <v>0</v>
      </c>
      <c r="N36" s="360">
        <f t="shared" si="12"/>
        <v>0</v>
      </c>
      <c r="O36" s="360">
        <f t="shared" si="12"/>
        <v>0</v>
      </c>
      <c r="P36" s="360">
        <f t="shared" si="12"/>
        <v>0</v>
      </c>
      <c r="Q36" s="360">
        <f t="shared" si="12"/>
        <v>0</v>
      </c>
      <c r="R36" s="360">
        <f t="shared" si="12"/>
        <v>0</v>
      </c>
      <c r="S36" s="360">
        <f t="shared" si="12"/>
        <v>0</v>
      </c>
      <c r="T36" s="360">
        <f t="shared" si="12"/>
        <v>0</v>
      </c>
      <c r="U36" s="173">
        <f>IF(SUM(G36:R36)=0,0,SUM(G36:R36))</f>
        <v>0</v>
      </c>
      <c r="V36" s="185"/>
      <c r="W36" s="183"/>
    </row>
    <row r="37" spans="2:23" ht="21" customHeight="1">
      <c r="B37" s="308"/>
      <c r="C37" s="545" t="s">
        <v>269</v>
      </c>
      <c r="D37" s="547"/>
      <c r="E37" s="361">
        <f t="shared" ref="E37:T37" si="13">IF($E$2="税抜",ROUND(E7*(1+$O$2),0),E7)</f>
        <v>0</v>
      </c>
      <c r="F37" s="361">
        <f t="shared" si="13"/>
        <v>0</v>
      </c>
      <c r="G37" s="361">
        <f t="shared" si="13"/>
        <v>0</v>
      </c>
      <c r="H37" s="361">
        <f t="shared" si="13"/>
        <v>0</v>
      </c>
      <c r="I37" s="361">
        <f t="shared" si="13"/>
        <v>0</v>
      </c>
      <c r="J37" s="361">
        <f t="shared" si="13"/>
        <v>0</v>
      </c>
      <c r="K37" s="361">
        <f t="shared" si="13"/>
        <v>0</v>
      </c>
      <c r="L37" s="361">
        <f t="shared" si="13"/>
        <v>0</v>
      </c>
      <c r="M37" s="361">
        <f t="shared" si="13"/>
        <v>0</v>
      </c>
      <c r="N37" s="361">
        <f t="shared" si="13"/>
        <v>0</v>
      </c>
      <c r="O37" s="361">
        <f t="shared" si="13"/>
        <v>0</v>
      </c>
      <c r="P37" s="361">
        <f t="shared" si="13"/>
        <v>0</v>
      </c>
      <c r="Q37" s="361">
        <f t="shared" si="13"/>
        <v>0</v>
      </c>
      <c r="R37" s="361">
        <f t="shared" si="13"/>
        <v>0</v>
      </c>
      <c r="S37" s="361">
        <f t="shared" si="13"/>
        <v>0</v>
      </c>
      <c r="T37" s="361">
        <f t="shared" si="13"/>
        <v>0</v>
      </c>
      <c r="U37" s="325">
        <f t="shared" ref="U37:U39" si="14">IF(SUM(G37:R37)=0,0,SUM(G37:R37))</f>
        <v>0</v>
      </c>
      <c r="V37" s="185"/>
      <c r="W37" s="183"/>
    </row>
    <row r="38" spans="2:23" ht="21" customHeight="1">
      <c r="B38" s="308"/>
      <c r="C38" s="545" t="s">
        <v>270</v>
      </c>
      <c r="D38" s="547"/>
      <c r="E38" s="361">
        <f t="shared" ref="E38:T38" si="15">IF($E$2="税抜",ROUND(E8*(1+$O$2),0),E8)</f>
        <v>0</v>
      </c>
      <c r="F38" s="361">
        <f t="shared" si="15"/>
        <v>0</v>
      </c>
      <c r="G38" s="361">
        <f t="shared" si="15"/>
        <v>0</v>
      </c>
      <c r="H38" s="361">
        <f t="shared" si="15"/>
        <v>0</v>
      </c>
      <c r="I38" s="361">
        <f t="shared" si="15"/>
        <v>0</v>
      </c>
      <c r="J38" s="361">
        <f t="shared" si="15"/>
        <v>0</v>
      </c>
      <c r="K38" s="361">
        <f t="shared" si="15"/>
        <v>0</v>
      </c>
      <c r="L38" s="361">
        <f t="shared" si="15"/>
        <v>0</v>
      </c>
      <c r="M38" s="361">
        <f t="shared" si="15"/>
        <v>0</v>
      </c>
      <c r="N38" s="361">
        <f t="shared" si="15"/>
        <v>0</v>
      </c>
      <c r="O38" s="361">
        <f t="shared" si="15"/>
        <v>0</v>
      </c>
      <c r="P38" s="361">
        <f t="shared" si="15"/>
        <v>0</v>
      </c>
      <c r="Q38" s="361">
        <f t="shared" si="15"/>
        <v>0</v>
      </c>
      <c r="R38" s="361">
        <f t="shared" si="15"/>
        <v>0</v>
      </c>
      <c r="S38" s="361">
        <f t="shared" si="15"/>
        <v>0</v>
      </c>
      <c r="T38" s="361">
        <f t="shared" si="15"/>
        <v>0</v>
      </c>
      <c r="U38" s="325">
        <f t="shared" si="14"/>
        <v>0</v>
      </c>
      <c r="V38" s="185"/>
      <c r="W38" s="183"/>
    </row>
    <row r="39" spans="2:23" ht="21" customHeight="1">
      <c r="B39" s="323"/>
      <c r="C39" s="548" t="s">
        <v>271</v>
      </c>
      <c r="D39" s="549"/>
      <c r="E39" s="362">
        <f t="shared" ref="E39:T39" si="16">IF($E$2="税抜",ROUND(E9*(1+$O$2),0),E9)</f>
        <v>0</v>
      </c>
      <c r="F39" s="362">
        <f t="shared" si="16"/>
        <v>0</v>
      </c>
      <c r="G39" s="362">
        <f t="shared" si="16"/>
        <v>0</v>
      </c>
      <c r="H39" s="362">
        <f t="shared" si="16"/>
        <v>0</v>
      </c>
      <c r="I39" s="362">
        <f t="shared" si="16"/>
        <v>0</v>
      </c>
      <c r="J39" s="362">
        <f t="shared" si="16"/>
        <v>0</v>
      </c>
      <c r="K39" s="362">
        <f t="shared" si="16"/>
        <v>0</v>
      </c>
      <c r="L39" s="362">
        <f t="shared" si="16"/>
        <v>0</v>
      </c>
      <c r="M39" s="362">
        <f t="shared" si="16"/>
        <v>0</v>
      </c>
      <c r="N39" s="362">
        <f t="shared" si="16"/>
        <v>0</v>
      </c>
      <c r="O39" s="362">
        <f t="shared" si="16"/>
        <v>0</v>
      </c>
      <c r="P39" s="362">
        <f t="shared" si="16"/>
        <v>0</v>
      </c>
      <c r="Q39" s="362">
        <f t="shared" si="16"/>
        <v>0</v>
      </c>
      <c r="R39" s="362">
        <f t="shared" si="16"/>
        <v>0</v>
      </c>
      <c r="S39" s="362">
        <f t="shared" si="16"/>
        <v>0</v>
      </c>
      <c r="T39" s="362">
        <f t="shared" si="16"/>
        <v>0</v>
      </c>
      <c r="U39" s="326">
        <f t="shared" si="14"/>
        <v>0</v>
      </c>
      <c r="V39" s="185"/>
      <c r="W39" s="183"/>
    </row>
    <row r="40" spans="2:23" ht="21" customHeight="1">
      <c r="B40" s="523" t="s">
        <v>224</v>
      </c>
      <c r="C40" s="521"/>
      <c r="D40" s="522"/>
      <c r="E40" s="184">
        <f>SUM(E41:E42)</f>
        <v>0</v>
      </c>
      <c r="F40" s="184">
        <f t="shared" ref="F40:T40" si="17">SUM(F41:F42)</f>
        <v>0</v>
      </c>
      <c r="G40" s="184">
        <f t="shared" si="17"/>
        <v>0</v>
      </c>
      <c r="H40" s="184">
        <f t="shared" si="17"/>
        <v>0</v>
      </c>
      <c r="I40" s="184">
        <f t="shared" si="17"/>
        <v>0</v>
      </c>
      <c r="J40" s="184">
        <f t="shared" si="17"/>
        <v>0</v>
      </c>
      <c r="K40" s="184">
        <f t="shared" si="17"/>
        <v>0</v>
      </c>
      <c r="L40" s="184">
        <f t="shared" si="17"/>
        <v>0</v>
      </c>
      <c r="M40" s="184">
        <f t="shared" si="17"/>
        <v>0</v>
      </c>
      <c r="N40" s="184">
        <f t="shared" si="17"/>
        <v>0</v>
      </c>
      <c r="O40" s="184">
        <f t="shared" si="17"/>
        <v>0</v>
      </c>
      <c r="P40" s="184">
        <f t="shared" si="17"/>
        <v>0</v>
      </c>
      <c r="Q40" s="184">
        <f t="shared" si="17"/>
        <v>0</v>
      </c>
      <c r="R40" s="184">
        <f t="shared" si="17"/>
        <v>0</v>
      </c>
      <c r="S40" s="184">
        <f t="shared" si="17"/>
        <v>0</v>
      </c>
      <c r="T40" s="184">
        <f t="shared" si="17"/>
        <v>0</v>
      </c>
      <c r="U40" s="170" t="str">
        <f t="shared" ref="U40:U54" si="18">IF(SUM(G40:R40)=0,"",SUM(G40:R40))</f>
        <v/>
      </c>
      <c r="V40" s="185"/>
      <c r="W40" s="183"/>
    </row>
    <row r="41" spans="2:23" ht="21" customHeight="1">
      <c r="B41" s="171"/>
      <c r="C41" s="524" t="s">
        <v>219</v>
      </c>
      <c r="D41" s="525"/>
      <c r="E41" s="184">
        <f>IF($E$2="税抜",ROUND(E11*(1+$O$2),0),E11)</f>
        <v>0</v>
      </c>
      <c r="F41" s="184">
        <f t="shared" ref="F41:T41" si="19">IF($E$2="税抜",ROUND(F11*(1+$O$2),0),F11)</f>
        <v>0</v>
      </c>
      <c r="G41" s="184">
        <f t="shared" si="19"/>
        <v>0</v>
      </c>
      <c r="H41" s="184">
        <f t="shared" si="19"/>
        <v>0</v>
      </c>
      <c r="I41" s="184">
        <f t="shared" si="19"/>
        <v>0</v>
      </c>
      <c r="J41" s="184">
        <f t="shared" si="19"/>
        <v>0</v>
      </c>
      <c r="K41" s="184">
        <f t="shared" si="19"/>
        <v>0</v>
      </c>
      <c r="L41" s="184">
        <f t="shared" si="19"/>
        <v>0</v>
      </c>
      <c r="M41" s="184">
        <f t="shared" si="19"/>
        <v>0</v>
      </c>
      <c r="N41" s="184">
        <f t="shared" si="19"/>
        <v>0</v>
      </c>
      <c r="O41" s="184">
        <f t="shared" si="19"/>
        <v>0</v>
      </c>
      <c r="P41" s="184">
        <f t="shared" si="19"/>
        <v>0</v>
      </c>
      <c r="Q41" s="184">
        <f t="shared" si="19"/>
        <v>0</v>
      </c>
      <c r="R41" s="184">
        <f t="shared" si="19"/>
        <v>0</v>
      </c>
      <c r="S41" s="184">
        <f t="shared" si="19"/>
        <v>0</v>
      </c>
      <c r="T41" s="184">
        <f t="shared" si="19"/>
        <v>0</v>
      </c>
      <c r="U41" s="170" t="str">
        <f t="shared" si="18"/>
        <v/>
      </c>
      <c r="V41" s="185"/>
      <c r="W41" s="183"/>
    </row>
    <row r="42" spans="2:23" ht="21" customHeight="1">
      <c r="B42" s="171"/>
      <c r="C42" s="526" t="s">
        <v>77</v>
      </c>
      <c r="D42" s="527"/>
      <c r="E42" s="184">
        <f>SUM(E43:E45)</f>
        <v>0</v>
      </c>
      <c r="F42" s="184">
        <f t="shared" ref="F42:T42" si="20">SUM(F43:F45)</f>
        <v>0</v>
      </c>
      <c r="G42" s="184">
        <f t="shared" si="20"/>
        <v>0</v>
      </c>
      <c r="H42" s="184">
        <f t="shared" si="20"/>
        <v>0</v>
      </c>
      <c r="I42" s="184">
        <f t="shared" si="20"/>
        <v>0</v>
      </c>
      <c r="J42" s="184">
        <f t="shared" si="20"/>
        <v>0</v>
      </c>
      <c r="K42" s="184">
        <f t="shared" si="20"/>
        <v>0</v>
      </c>
      <c r="L42" s="184">
        <f t="shared" si="20"/>
        <v>0</v>
      </c>
      <c r="M42" s="184">
        <f t="shared" si="20"/>
        <v>0</v>
      </c>
      <c r="N42" s="184">
        <f t="shared" si="20"/>
        <v>0</v>
      </c>
      <c r="O42" s="184">
        <f t="shared" si="20"/>
        <v>0</v>
      </c>
      <c r="P42" s="184">
        <f t="shared" si="20"/>
        <v>0</v>
      </c>
      <c r="Q42" s="184">
        <f t="shared" si="20"/>
        <v>0</v>
      </c>
      <c r="R42" s="184">
        <f t="shared" si="20"/>
        <v>0</v>
      </c>
      <c r="S42" s="184">
        <f t="shared" si="20"/>
        <v>0</v>
      </c>
      <c r="T42" s="184">
        <f t="shared" si="20"/>
        <v>0</v>
      </c>
      <c r="U42" s="170" t="str">
        <f t="shared" si="18"/>
        <v/>
      </c>
      <c r="V42" s="185"/>
      <c r="W42" s="183"/>
    </row>
    <row r="43" spans="2:23" ht="21" customHeight="1">
      <c r="B43" s="171"/>
      <c r="C43" s="171"/>
      <c r="D43" s="186" t="s">
        <v>220</v>
      </c>
      <c r="E43" s="184">
        <f>IF($E$2="税抜",ROUND(E13*(1+$O$2),0),E13)</f>
        <v>0</v>
      </c>
      <c r="F43" s="184">
        <f t="shared" ref="F43:T43" si="21">IF($E$2="税抜",ROUND(F13*(1+$O$2),0),F13)</f>
        <v>0</v>
      </c>
      <c r="G43" s="184">
        <f t="shared" si="21"/>
        <v>0</v>
      </c>
      <c r="H43" s="184">
        <f t="shared" si="21"/>
        <v>0</v>
      </c>
      <c r="I43" s="184">
        <f t="shared" si="21"/>
        <v>0</v>
      </c>
      <c r="J43" s="184">
        <f t="shared" si="21"/>
        <v>0</v>
      </c>
      <c r="K43" s="184">
        <f t="shared" si="21"/>
        <v>0</v>
      </c>
      <c r="L43" s="184">
        <f t="shared" si="21"/>
        <v>0</v>
      </c>
      <c r="M43" s="184">
        <f t="shared" si="21"/>
        <v>0</v>
      </c>
      <c r="N43" s="184">
        <f t="shared" si="21"/>
        <v>0</v>
      </c>
      <c r="O43" s="184">
        <f t="shared" si="21"/>
        <v>0</v>
      </c>
      <c r="P43" s="184">
        <f t="shared" si="21"/>
        <v>0</v>
      </c>
      <c r="Q43" s="184">
        <f t="shared" si="21"/>
        <v>0</v>
      </c>
      <c r="R43" s="184">
        <f t="shared" si="21"/>
        <v>0</v>
      </c>
      <c r="S43" s="184">
        <f t="shared" si="21"/>
        <v>0</v>
      </c>
      <c r="T43" s="184">
        <f t="shared" si="21"/>
        <v>0</v>
      </c>
      <c r="U43" s="170" t="str">
        <f t="shared" si="18"/>
        <v/>
      </c>
      <c r="V43" s="185"/>
      <c r="W43" s="183"/>
    </row>
    <row r="44" spans="2:23" ht="21" customHeight="1">
      <c r="B44" s="171"/>
      <c r="C44" s="171"/>
      <c r="D44" s="186" t="s">
        <v>78</v>
      </c>
      <c r="E44" s="184">
        <f t="shared" ref="E44" si="22">E14</f>
        <v>0</v>
      </c>
      <c r="F44" s="184">
        <f t="shared" ref="F44:T44" si="23">F14</f>
        <v>0</v>
      </c>
      <c r="G44" s="184">
        <f t="shared" si="23"/>
        <v>0</v>
      </c>
      <c r="H44" s="184">
        <f t="shared" si="23"/>
        <v>0</v>
      </c>
      <c r="I44" s="184">
        <f t="shared" si="23"/>
        <v>0</v>
      </c>
      <c r="J44" s="184">
        <f t="shared" si="23"/>
        <v>0</v>
      </c>
      <c r="K44" s="184">
        <f t="shared" si="23"/>
        <v>0</v>
      </c>
      <c r="L44" s="184">
        <f t="shared" si="23"/>
        <v>0</v>
      </c>
      <c r="M44" s="184">
        <f t="shared" si="23"/>
        <v>0</v>
      </c>
      <c r="N44" s="184">
        <f t="shared" si="23"/>
        <v>0</v>
      </c>
      <c r="O44" s="184">
        <f t="shared" si="23"/>
        <v>0</v>
      </c>
      <c r="P44" s="184">
        <f t="shared" si="23"/>
        <v>0</v>
      </c>
      <c r="Q44" s="184">
        <f t="shared" si="23"/>
        <v>0</v>
      </c>
      <c r="R44" s="184">
        <f t="shared" si="23"/>
        <v>0</v>
      </c>
      <c r="S44" s="184">
        <f t="shared" si="23"/>
        <v>0</v>
      </c>
      <c r="T44" s="184">
        <f t="shared" si="23"/>
        <v>0</v>
      </c>
      <c r="U44" s="170" t="str">
        <f t="shared" si="18"/>
        <v/>
      </c>
      <c r="V44" s="185"/>
      <c r="W44" s="183"/>
    </row>
    <row r="45" spans="2:23" ht="21" customHeight="1">
      <c r="B45" s="171"/>
      <c r="C45" s="171"/>
      <c r="D45" s="277" t="s">
        <v>222</v>
      </c>
      <c r="E45" s="187">
        <f>IF($E$2="税抜",IFERROR(ROUND((E15-E16)*(1+$O$2)+E16,0),0),E15)</f>
        <v>0</v>
      </c>
      <c r="F45" s="187">
        <f t="shared" ref="F45:T45" si="24">IF($E$2="税抜",IFERROR(ROUND((F15-F16)*(1+$O$2)+F16,0),0),F15)</f>
        <v>0</v>
      </c>
      <c r="G45" s="187">
        <f t="shared" si="24"/>
        <v>0</v>
      </c>
      <c r="H45" s="187">
        <f t="shared" si="24"/>
        <v>0</v>
      </c>
      <c r="I45" s="187">
        <f t="shared" si="24"/>
        <v>0</v>
      </c>
      <c r="J45" s="187">
        <f t="shared" si="24"/>
        <v>0</v>
      </c>
      <c r="K45" s="187">
        <f t="shared" si="24"/>
        <v>0</v>
      </c>
      <c r="L45" s="187">
        <f t="shared" si="24"/>
        <v>0</v>
      </c>
      <c r="M45" s="187">
        <f t="shared" si="24"/>
        <v>0</v>
      </c>
      <c r="N45" s="187">
        <f t="shared" si="24"/>
        <v>0</v>
      </c>
      <c r="O45" s="187">
        <f t="shared" si="24"/>
        <v>0</v>
      </c>
      <c r="P45" s="187">
        <f t="shared" si="24"/>
        <v>0</v>
      </c>
      <c r="Q45" s="187">
        <f t="shared" si="24"/>
        <v>0</v>
      </c>
      <c r="R45" s="187">
        <f t="shared" si="24"/>
        <v>0</v>
      </c>
      <c r="S45" s="187">
        <f t="shared" si="24"/>
        <v>0</v>
      </c>
      <c r="T45" s="187">
        <f t="shared" si="24"/>
        <v>0</v>
      </c>
      <c r="U45" s="173" t="str">
        <f t="shared" si="18"/>
        <v/>
      </c>
      <c r="V45" s="185"/>
      <c r="W45" s="183"/>
    </row>
    <row r="46" spans="2:23" ht="21" customHeight="1">
      <c r="B46" s="171"/>
      <c r="C46" s="174"/>
      <c r="D46" s="174" t="s">
        <v>79</v>
      </c>
      <c r="E46" s="188">
        <f t="shared" ref="E46" si="25">E16</f>
        <v>0</v>
      </c>
      <c r="F46" s="188">
        <f t="shared" ref="F46:T46" si="26">F16</f>
        <v>0</v>
      </c>
      <c r="G46" s="188">
        <f t="shared" si="26"/>
        <v>0</v>
      </c>
      <c r="H46" s="188">
        <f t="shared" si="26"/>
        <v>0</v>
      </c>
      <c r="I46" s="188">
        <f t="shared" si="26"/>
        <v>0</v>
      </c>
      <c r="J46" s="188">
        <f t="shared" si="26"/>
        <v>0</v>
      </c>
      <c r="K46" s="188">
        <f t="shared" si="26"/>
        <v>0</v>
      </c>
      <c r="L46" s="188">
        <f t="shared" si="26"/>
        <v>0</v>
      </c>
      <c r="M46" s="188">
        <f t="shared" si="26"/>
        <v>0</v>
      </c>
      <c r="N46" s="188">
        <f t="shared" si="26"/>
        <v>0</v>
      </c>
      <c r="O46" s="188">
        <f t="shared" si="26"/>
        <v>0</v>
      </c>
      <c r="P46" s="188">
        <f t="shared" si="26"/>
        <v>0</v>
      </c>
      <c r="Q46" s="188">
        <f t="shared" si="26"/>
        <v>0</v>
      </c>
      <c r="R46" s="188">
        <f t="shared" si="26"/>
        <v>0</v>
      </c>
      <c r="S46" s="188">
        <f t="shared" si="26"/>
        <v>0</v>
      </c>
      <c r="T46" s="188">
        <f t="shared" si="26"/>
        <v>0</v>
      </c>
      <c r="U46" s="210" t="str">
        <f t="shared" si="18"/>
        <v/>
      </c>
      <c r="V46" s="185"/>
      <c r="W46" s="183"/>
    </row>
    <row r="47" spans="2:23" ht="21" customHeight="1">
      <c r="B47" s="528"/>
      <c r="C47" s="176" t="s">
        <v>65</v>
      </c>
      <c r="D47" s="189"/>
      <c r="E47" s="190">
        <f>SUM(E48:E50)</f>
        <v>0</v>
      </c>
      <c r="F47" s="190">
        <f t="shared" ref="F47:T47" si="27">SUM(F48:F50)</f>
        <v>0</v>
      </c>
      <c r="G47" s="190">
        <f t="shared" si="27"/>
        <v>0</v>
      </c>
      <c r="H47" s="190">
        <f t="shared" si="27"/>
        <v>0</v>
      </c>
      <c r="I47" s="190">
        <f t="shared" si="27"/>
        <v>0</v>
      </c>
      <c r="J47" s="190">
        <f t="shared" si="27"/>
        <v>0</v>
      </c>
      <c r="K47" s="190">
        <f t="shared" si="27"/>
        <v>0</v>
      </c>
      <c r="L47" s="190">
        <f t="shared" si="27"/>
        <v>0</v>
      </c>
      <c r="M47" s="190">
        <f t="shared" si="27"/>
        <v>0</v>
      </c>
      <c r="N47" s="190">
        <f t="shared" si="27"/>
        <v>0</v>
      </c>
      <c r="O47" s="190">
        <f t="shared" si="27"/>
        <v>0</v>
      </c>
      <c r="P47" s="190">
        <f t="shared" si="27"/>
        <v>0</v>
      </c>
      <c r="Q47" s="190">
        <f t="shared" si="27"/>
        <v>0</v>
      </c>
      <c r="R47" s="190">
        <f t="shared" si="27"/>
        <v>0</v>
      </c>
      <c r="S47" s="190">
        <f t="shared" si="27"/>
        <v>0</v>
      </c>
      <c r="T47" s="190">
        <f t="shared" si="27"/>
        <v>0</v>
      </c>
      <c r="U47" s="170" t="str">
        <f t="shared" si="18"/>
        <v/>
      </c>
      <c r="V47" s="185"/>
      <c r="W47" s="183"/>
    </row>
    <row r="48" spans="2:23" ht="21" customHeight="1">
      <c r="B48" s="529"/>
      <c r="C48" s="523" t="s">
        <v>66</v>
      </c>
      <c r="D48" s="531"/>
      <c r="E48" s="191">
        <f t="shared" ref="E48" si="28">E20</f>
        <v>0</v>
      </c>
      <c r="F48" s="191">
        <f t="shared" ref="F48:T48" si="29">F20</f>
        <v>0</v>
      </c>
      <c r="G48" s="191">
        <f t="shared" si="29"/>
        <v>0</v>
      </c>
      <c r="H48" s="191">
        <f t="shared" si="29"/>
        <v>0</v>
      </c>
      <c r="I48" s="191">
        <f t="shared" si="29"/>
        <v>0</v>
      </c>
      <c r="J48" s="191">
        <f t="shared" si="29"/>
        <v>0</v>
      </c>
      <c r="K48" s="191">
        <f t="shared" si="29"/>
        <v>0</v>
      </c>
      <c r="L48" s="191">
        <f t="shared" si="29"/>
        <v>0</v>
      </c>
      <c r="M48" s="191">
        <f t="shared" si="29"/>
        <v>0</v>
      </c>
      <c r="N48" s="191">
        <f t="shared" si="29"/>
        <v>0</v>
      </c>
      <c r="O48" s="191">
        <f t="shared" si="29"/>
        <v>0</v>
      </c>
      <c r="P48" s="191">
        <f t="shared" si="29"/>
        <v>0</v>
      </c>
      <c r="Q48" s="191">
        <f t="shared" si="29"/>
        <v>0</v>
      </c>
      <c r="R48" s="191">
        <f t="shared" si="29"/>
        <v>0</v>
      </c>
      <c r="S48" s="191">
        <f t="shared" si="29"/>
        <v>0</v>
      </c>
      <c r="T48" s="191">
        <f t="shared" si="29"/>
        <v>0</v>
      </c>
      <c r="U48" s="212" t="str">
        <f t="shared" si="18"/>
        <v/>
      </c>
      <c r="V48" s="185"/>
      <c r="W48" s="183"/>
    </row>
    <row r="49" spans="2:23" ht="21" customHeight="1">
      <c r="B49" s="529"/>
      <c r="C49" s="523" t="s">
        <v>67</v>
      </c>
      <c r="D49" s="531"/>
      <c r="E49" s="191">
        <f t="shared" ref="E49" si="30">E21</f>
        <v>0</v>
      </c>
      <c r="F49" s="191">
        <f t="shared" ref="F49:T49" si="31">F21</f>
        <v>0</v>
      </c>
      <c r="G49" s="191">
        <f t="shared" si="31"/>
        <v>0</v>
      </c>
      <c r="H49" s="191">
        <f t="shared" si="31"/>
        <v>0</v>
      </c>
      <c r="I49" s="191">
        <f t="shared" si="31"/>
        <v>0</v>
      </c>
      <c r="J49" s="191">
        <f t="shared" si="31"/>
        <v>0</v>
      </c>
      <c r="K49" s="191">
        <f t="shared" si="31"/>
        <v>0</v>
      </c>
      <c r="L49" s="191">
        <f t="shared" si="31"/>
        <v>0</v>
      </c>
      <c r="M49" s="191">
        <f t="shared" si="31"/>
        <v>0</v>
      </c>
      <c r="N49" s="191">
        <f t="shared" si="31"/>
        <v>0</v>
      </c>
      <c r="O49" s="191">
        <f t="shared" si="31"/>
        <v>0</v>
      </c>
      <c r="P49" s="191">
        <f t="shared" si="31"/>
        <v>0</v>
      </c>
      <c r="Q49" s="191">
        <f t="shared" si="31"/>
        <v>0</v>
      </c>
      <c r="R49" s="191">
        <f t="shared" si="31"/>
        <v>0</v>
      </c>
      <c r="S49" s="191">
        <f t="shared" si="31"/>
        <v>0</v>
      </c>
      <c r="T49" s="191">
        <f t="shared" si="31"/>
        <v>0</v>
      </c>
      <c r="U49" s="213" t="str">
        <f t="shared" si="18"/>
        <v/>
      </c>
      <c r="V49" s="185"/>
      <c r="W49" s="183"/>
    </row>
    <row r="50" spans="2:23" ht="21" customHeight="1">
      <c r="B50" s="530"/>
      <c r="C50" s="517" t="s">
        <v>68</v>
      </c>
      <c r="D50" s="518"/>
      <c r="E50" s="177">
        <f>IF($E$2="税抜",IFERROR(ROUND(E22*(1+$O$2),0),0),E22)</f>
        <v>0</v>
      </c>
      <c r="F50" s="177">
        <f t="shared" ref="F50:T50" si="32">IF($E$2="税抜",IFERROR(ROUND(F22*(1+$O$2),0),0),F22)</f>
        <v>0</v>
      </c>
      <c r="G50" s="177">
        <f t="shared" si="32"/>
        <v>0</v>
      </c>
      <c r="H50" s="177">
        <f t="shared" si="32"/>
        <v>0</v>
      </c>
      <c r="I50" s="177">
        <f t="shared" si="32"/>
        <v>0</v>
      </c>
      <c r="J50" s="177">
        <f t="shared" si="32"/>
        <v>0</v>
      </c>
      <c r="K50" s="177">
        <f t="shared" si="32"/>
        <v>0</v>
      </c>
      <c r="L50" s="177">
        <f t="shared" si="32"/>
        <v>0</v>
      </c>
      <c r="M50" s="177">
        <f t="shared" si="32"/>
        <v>0</v>
      </c>
      <c r="N50" s="177">
        <f t="shared" si="32"/>
        <v>0</v>
      </c>
      <c r="O50" s="177">
        <f t="shared" si="32"/>
        <v>0</v>
      </c>
      <c r="P50" s="177">
        <f t="shared" si="32"/>
        <v>0</v>
      </c>
      <c r="Q50" s="177">
        <f t="shared" si="32"/>
        <v>0</v>
      </c>
      <c r="R50" s="177">
        <f t="shared" si="32"/>
        <v>0</v>
      </c>
      <c r="S50" s="177">
        <f t="shared" si="32"/>
        <v>0</v>
      </c>
      <c r="T50" s="177">
        <f t="shared" si="32"/>
        <v>0</v>
      </c>
      <c r="U50" s="210" t="str">
        <f t="shared" si="18"/>
        <v/>
      </c>
      <c r="V50" s="185"/>
      <c r="W50" s="183"/>
    </row>
    <row r="51" spans="2:23" ht="21" customHeight="1">
      <c r="B51" s="512" t="s">
        <v>80</v>
      </c>
      <c r="C51" s="515" t="s">
        <v>70</v>
      </c>
      <c r="D51" s="516"/>
      <c r="E51" s="200">
        <f>IF($E$2="税抜",ROUND(E24*(1+$O$2),0),E24)</f>
        <v>0</v>
      </c>
      <c r="F51" s="200">
        <f t="shared" ref="F51:T51" si="33">IF($E$2="税抜",ROUND(F24*(1+$O$2),0),F24)</f>
        <v>0</v>
      </c>
      <c r="G51" s="200">
        <f t="shared" si="33"/>
        <v>0</v>
      </c>
      <c r="H51" s="200">
        <f t="shared" si="33"/>
        <v>0</v>
      </c>
      <c r="I51" s="200">
        <f t="shared" si="33"/>
        <v>0</v>
      </c>
      <c r="J51" s="200">
        <f t="shared" si="33"/>
        <v>0</v>
      </c>
      <c r="K51" s="200">
        <f t="shared" si="33"/>
        <v>0</v>
      </c>
      <c r="L51" s="200">
        <f t="shared" si="33"/>
        <v>0</v>
      </c>
      <c r="M51" s="200">
        <f t="shared" si="33"/>
        <v>0</v>
      </c>
      <c r="N51" s="200">
        <f t="shared" si="33"/>
        <v>0</v>
      </c>
      <c r="O51" s="200">
        <f t="shared" si="33"/>
        <v>0</v>
      </c>
      <c r="P51" s="200">
        <f t="shared" si="33"/>
        <v>0</v>
      </c>
      <c r="Q51" s="200">
        <f t="shared" si="33"/>
        <v>0</v>
      </c>
      <c r="R51" s="200">
        <f t="shared" si="33"/>
        <v>0</v>
      </c>
      <c r="S51" s="200">
        <f t="shared" si="33"/>
        <v>0</v>
      </c>
      <c r="T51" s="200">
        <f t="shared" si="33"/>
        <v>0</v>
      </c>
      <c r="U51" s="173" t="str">
        <f t="shared" si="18"/>
        <v/>
      </c>
      <c r="V51" s="237"/>
      <c r="W51" s="183"/>
    </row>
    <row r="52" spans="2:23" ht="21" customHeight="1">
      <c r="B52" s="513"/>
      <c r="C52" s="517" t="s">
        <v>71</v>
      </c>
      <c r="D52" s="518"/>
      <c r="E52" s="216">
        <f>IF($E$2="税抜",ROUND(E25*(1+$O$2),0),E25)</f>
        <v>0</v>
      </c>
      <c r="F52" s="216">
        <f t="shared" ref="F52:T52" si="34">IF($E$2="税抜",ROUND(F25*(1+$O$2),0),F25)</f>
        <v>0</v>
      </c>
      <c r="G52" s="216">
        <f t="shared" si="34"/>
        <v>0</v>
      </c>
      <c r="H52" s="216">
        <f t="shared" si="34"/>
        <v>0</v>
      </c>
      <c r="I52" s="216">
        <f t="shared" si="34"/>
        <v>0</v>
      </c>
      <c r="J52" s="216">
        <f t="shared" si="34"/>
        <v>0</v>
      </c>
      <c r="K52" s="216">
        <f t="shared" si="34"/>
        <v>0</v>
      </c>
      <c r="L52" s="216">
        <f t="shared" si="34"/>
        <v>0</v>
      </c>
      <c r="M52" s="216">
        <f t="shared" si="34"/>
        <v>0</v>
      </c>
      <c r="N52" s="216">
        <f t="shared" si="34"/>
        <v>0</v>
      </c>
      <c r="O52" s="216">
        <f t="shared" si="34"/>
        <v>0</v>
      </c>
      <c r="P52" s="216">
        <f t="shared" si="34"/>
        <v>0</v>
      </c>
      <c r="Q52" s="216">
        <f t="shared" si="34"/>
        <v>0</v>
      </c>
      <c r="R52" s="216">
        <f t="shared" si="34"/>
        <v>0</v>
      </c>
      <c r="S52" s="216">
        <f t="shared" si="34"/>
        <v>0</v>
      </c>
      <c r="T52" s="216">
        <f t="shared" si="34"/>
        <v>0</v>
      </c>
      <c r="U52" s="210" t="str">
        <f t="shared" si="18"/>
        <v/>
      </c>
      <c r="V52" s="237"/>
    </row>
    <row r="53" spans="2:23" ht="21" customHeight="1">
      <c r="B53" s="513"/>
      <c r="C53" s="515" t="s">
        <v>72</v>
      </c>
      <c r="D53" s="516"/>
      <c r="E53" s="200">
        <f>IF($E$2="税抜",ROUND((E26-E28)*(1+$O$2)+E28,0),E26)</f>
        <v>0</v>
      </c>
      <c r="F53" s="200">
        <f t="shared" ref="F53:T53" si="35">IF($E$2="税抜",ROUND((F26-F28)*(1+$O$2)+F28,0),F26)</f>
        <v>0</v>
      </c>
      <c r="G53" s="200">
        <f t="shared" si="35"/>
        <v>0</v>
      </c>
      <c r="H53" s="200">
        <f t="shared" si="35"/>
        <v>0</v>
      </c>
      <c r="I53" s="200">
        <f t="shared" si="35"/>
        <v>0</v>
      </c>
      <c r="J53" s="200">
        <f t="shared" si="35"/>
        <v>0</v>
      </c>
      <c r="K53" s="200">
        <f t="shared" si="35"/>
        <v>0</v>
      </c>
      <c r="L53" s="200">
        <f t="shared" si="35"/>
        <v>0</v>
      </c>
      <c r="M53" s="200">
        <f t="shared" si="35"/>
        <v>0</v>
      </c>
      <c r="N53" s="200">
        <f t="shared" si="35"/>
        <v>0</v>
      </c>
      <c r="O53" s="200">
        <f t="shared" si="35"/>
        <v>0</v>
      </c>
      <c r="P53" s="200">
        <f t="shared" si="35"/>
        <v>0</v>
      </c>
      <c r="Q53" s="200">
        <f t="shared" si="35"/>
        <v>0</v>
      </c>
      <c r="R53" s="200">
        <f t="shared" si="35"/>
        <v>0</v>
      </c>
      <c r="S53" s="200">
        <f t="shared" si="35"/>
        <v>0</v>
      </c>
      <c r="T53" s="200">
        <f t="shared" si="35"/>
        <v>0</v>
      </c>
      <c r="U53" s="173" t="str">
        <f t="shared" si="18"/>
        <v/>
      </c>
    </row>
    <row r="54" spans="2:23" ht="21" customHeight="1">
      <c r="B54" s="514"/>
      <c r="C54" s="517" t="s">
        <v>217</v>
      </c>
      <c r="D54" s="519"/>
      <c r="E54" s="192">
        <f t="shared" ref="E54" si="36">E28</f>
        <v>0</v>
      </c>
      <c r="F54" s="192">
        <f t="shared" ref="F54:T54" si="37">F28</f>
        <v>0</v>
      </c>
      <c r="G54" s="192">
        <f t="shared" si="37"/>
        <v>0</v>
      </c>
      <c r="H54" s="192">
        <f t="shared" si="37"/>
        <v>0</v>
      </c>
      <c r="I54" s="192">
        <f t="shared" si="37"/>
        <v>0</v>
      </c>
      <c r="J54" s="192">
        <f t="shared" si="37"/>
        <v>0</v>
      </c>
      <c r="K54" s="192">
        <f t="shared" si="37"/>
        <v>0</v>
      </c>
      <c r="L54" s="192">
        <f t="shared" si="37"/>
        <v>0</v>
      </c>
      <c r="M54" s="192">
        <f t="shared" si="37"/>
        <v>0</v>
      </c>
      <c r="N54" s="192">
        <f t="shared" si="37"/>
        <v>0</v>
      </c>
      <c r="O54" s="192">
        <f t="shared" si="37"/>
        <v>0</v>
      </c>
      <c r="P54" s="192">
        <f t="shared" si="37"/>
        <v>0</v>
      </c>
      <c r="Q54" s="192">
        <f t="shared" si="37"/>
        <v>0</v>
      </c>
      <c r="R54" s="192">
        <f t="shared" si="37"/>
        <v>0</v>
      </c>
      <c r="S54" s="192">
        <f t="shared" si="37"/>
        <v>0</v>
      </c>
      <c r="T54" s="192">
        <f t="shared" si="37"/>
        <v>0</v>
      </c>
      <c r="U54" s="210" t="str">
        <f t="shared" si="18"/>
        <v/>
      </c>
    </row>
    <row r="55" spans="2:23" ht="11.25" customHeight="1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  <row r="56" spans="2:23" ht="21" customHeight="1">
      <c r="B56" s="551" t="s">
        <v>281</v>
      </c>
      <c r="C56" s="551"/>
      <c r="D56" s="551"/>
      <c r="E56" s="71"/>
      <c r="F56" s="71"/>
      <c r="G56" s="71"/>
      <c r="H56" s="71"/>
      <c r="I56" s="71"/>
      <c r="J56" s="180" t="s">
        <v>309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2:23" ht="21" customHeight="1">
      <c r="B57" s="550" t="s">
        <v>280</v>
      </c>
      <c r="C57" s="550"/>
      <c r="D57" s="55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162" t="s">
        <v>1</v>
      </c>
    </row>
    <row r="58" spans="2:23" ht="21" customHeight="1">
      <c r="B58" s="163"/>
      <c r="C58" s="163"/>
      <c r="D58" s="163"/>
      <c r="E58" s="181">
        <f t="shared" ref="E58:U58" si="38">E4</f>
        <v>2</v>
      </c>
      <c r="F58" s="181">
        <f t="shared" si="38"/>
        <v>3</v>
      </c>
      <c r="G58" s="182">
        <f t="shared" si="38"/>
        <v>4</v>
      </c>
      <c r="H58" s="182">
        <f t="shared" si="38"/>
        <v>5</v>
      </c>
      <c r="I58" s="182">
        <f t="shared" si="38"/>
        <v>6</v>
      </c>
      <c r="J58" s="182">
        <f t="shared" si="38"/>
        <v>7</v>
      </c>
      <c r="K58" s="182">
        <f t="shared" si="38"/>
        <v>8</v>
      </c>
      <c r="L58" s="182">
        <f t="shared" si="38"/>
        <v>9</v>
      </c>
      <c r="M58" s="182">
        <f t="shared" si="38"/>
        <v>10</v>
      </c>
      <c r="N58" s="182">
        <f t="shared" si="38"/>
        <v>11</v>
      </c>
      <c r="O58" s="182">
        <f t="shared" si="38"/>
        <v>12</v>
      </c>
      <c r="P58" s="182">
        <f t="shared" si="38"/>
        <v>1</v>
      </c>
      <c r="Q58" s="182">
        <f t="shared" si="38"/>
        <v>2</v>
      </c>
      <c r="R58" s="182">
        <f t="shared" si="38"/>
        <v>3</v>
      </c>
      <c r="S58" s="181">
        <f t="shared" si="38"/>
        <v>4</v>
      </c>
      <c r="T58" s="181">
        <f t="shared" si="38"/>
        <v>5</v>
      </c>
      <c r="U58" s="181" t="str">
        <f t="shared" si="38"/>
        <v>年間計</v>
      </c>
    </row>
    <row r="59" spans="2:23" ht="21" customHeight="1">
      <c r="B59" s="520" t="s">
        <v>63</v>
      </c>
      <c r="C59" s="521"/>
      <c r="D59" s="522"/>
      <c r="E59" s="184">
        <f t="shared" ref="E59:T59" si="39">IF($E$2="税抜",E35,E5)</f>
        <v>0</v>
      </c>
      <c r="F59" s="184">
        <f t="shared" si="39"/>
        <v>0</v>
      </c>
      <c r="G59" s="184">
        <f t="shared" si="39"/>
        <v>0</v>
      </c>
      <c r="H59" s="184">
        <f t="shared" si="39"/>
        <v>0</v>
      </c>
      <c r="I59" s="184">
        <f t="shared" si="39"/>
        <v>0</v>
      </c>
      <c r="J59" s="184">
        <f t="shared" si="39"/>
        <v>0</v>
      </c>
      <c r="K59" s="184">
        <f t="shared" si="39"/>
        <v>0</v>
      </c>
      <c r="L59" s="184">
        <f t="shared" si="39"/>
        <v>0</v>
      </c>
      <c r="M59" s="184">
        <f t="shared" si="39"/>
        <v>0</v>
      </c>
      <c r="N59" s="184">
        <f t="shared" si="39"/>
        <v>0</v>
      </c>
      <c r="O59" s="184">
        <f t="shared" si="39"/>
        <v>0</v>
      </c>
      <c r="P59" s="184">
        <f t="shared" si="39"/>
        <v>0</v>
      </c>
      <c r="Q59" s="184">
        <f t="shared" si="39"/>
        <v>0</v>
      </c>
      <c r="R59" s="184">
        <f t="shared" si="39"/>
        <v>0</v>
      </c>
      <c r="S59" s="184">
        <f t="shared" si="39"/>
        <v>0</v>
      </c>
      <c r="T59" s="184">
        <f t="shared" si="39"/>
        <v>0</v>
      </c>
      <c r="U59" s="170" t="str">
        <f>IF(SUM(G59:R59)=0,"",SUM(G59:R59))</f>
        <v/>
      </c>
    </row>
    <row r="60" spans="2:23" ht="21" customHeight="1">
      <c r="B60" s="523" t="s">
        <v>225</v>
      </c>
      <c r="C60" s="521"/>
      <c r="D60" s="522"/>
      <c r="E60" s="184">
        <f>SUM(E61:E62)</f>
        <v>0</v>
      </c>
      <c r="F60" s="184">
        <f t="shared" ref="F60:R60" si="40">SUM(F61:F62)</f>
        <v>0</v>
      </c>
      <c r="G60" s="184">
        <f t="shared" si="40"/>
        <v>0</v>
      </c>
      <c r="H60" s="184">
        <f t="shared" si="40"/>
        <v>0</v>
      </c>
      <c r="I60" s="184">
        <f t="shared" si="40"/>
        <v>0</v>
      </c>
      <c r="J60" s="184">
        <f t="shared" si="40"/>
        <v>0</v>
      </c>
      <c r="K60" s="184">
        <f t="shared" si="40"/>
        <v>0</v>
      </c>
      <c r="L60" s="184">
        <f t="shared" si="40"/>
        <v>0</v>
      </c>
      <c r="M60" s="184">
        <f t="shared" si="40"/>
        <v>0</v>
      </c>
      <c r="N60" s="184">
        <f t="shared" si="40"/>
        <v>0</v>
      </c>
      <c r="O60" s="184">
        <f t="shared" si="40"/>
        <v>0</v>
      </c>
      <c r="P60" s="184">
        <f t="shared" si="40"/>
        <v>0</v>
      </c>
      <c r="Q60" s="184">
        <f t="shared" si="40"/>
        <v>0</v>
      </c>
      <c r="R60" s="184">
        <f t="shared" si="40"/>
        <v>0</v>
      </c>
      <c r="S60" s="184">
        <f t="shared" ref="S60:T60" si="41">SUM(S61:S62)</f>
        <v>0</v>
      </c>
      <c r="T60" s="184">
        <f t="shared" si="41"/>
        <v>0</v>
      </c>
      <c r="U60" s="170" t="str">
        <f t="shared" ref="U60:U74" si="42">IF(SUM(G60:R60)=0,"",SUM(G60:R60))</f>
        <v/>
      </c>
    </row>
    <row r="61" spans="2:23" ht="21" customHeight="1">
      <c r="B61" s="171"/>
      <c r="C61" s="524" t="s">
        <v>219</v>
      </c>
      <c r="D61" s="525"/>
      <c r="E61" s="184">
        <f t="shared" ref="E61:T61" si="43">IF($E$2="税抜",IF($H$2=0,E41,IF($H$2=1,F41,G41)),IF($H$2=0,E11,IF($H$2=1,F11,G11)))</f>
        <v>0</v>
      </c>
      <c r="F61" s="184">
        <f t="shared" si="43"/>
        <v>0</v>
      </c>
      <c r="G61" s="184">
        <f t="shared" si="43"/>
        <v>0</v>
      </c>
      <c r="H61" s="184">
        <f t="shared" si="43"/>
        <v>0</v>
      </c>
      <c r="I61" s="184">
        <f t="shared" si="43"/>
        <v>0</v>
      </c>
      <c r="J61" s="184">
        <f t="shared" si="43"/>
        <v>0</v>
      </c>
      <c r="K61" s="184">
        <f t="shared" si="43"/>
        <v>0</v>
      </c>
      <c r="L61" s="184">
        <f t="shared" si="43"/>
        <v>0</v>
      </c>
      <c r="M61" s="184">
        <f t="shared" si="43"/>
        <v>0</v>
      </c>
      <c r="N61" s="184">
        <f t="shared" si="43"/>
        <v>0</v>
      </c>
      <c r="O61" s="184">
        <f t="shared" si="43"/>
        <v>0</v>
      </c>
      <c r="P61" s="184">
        <f t="shared" si="43"/>
        <v>0</v>
      </c>
      <c r="Q61" s="184">
        <f t="shared" si="43"/>
        <v>0</v>
      </c>
      <c r="R61" s="184">
        <f t="shared" si="43"/>
        <v>0</v>
      </c>
      <c r="S61" s="227">
        <f t="shared" si="43"/>
        <v>0</v>
      </c>
      <c r="T61" s="184">
        <f t="shared" si="43"/>
        <v>0</v>
      </c>
      <c r="U61" s="170" t="str">
        <f t="shared" si="42"/>
        <v/>
      </c>
    </row>
    <row r="62" spans="2:23" ht="21" customHeight="1">
      <c r="B62" s="171"/>
      <c r="C62" s="526" t="s">
        <v>77</v>
      </c>
      <c r="D62" s="527"/>
      <c r="E62" s="184">
        <f>SUM(E63:E65)</f>
        <v>0</v>
      </c>
      <c r="F62" s="184">
        <f t="shared" ref="F62:R62" si="44">SUM(F63:F65)</f>
        <v>0</v>
      </c>
      <c r="G62" s="184">
        <f t="shared" si="44"/>
        <v>0</v>
      </c>
      <c r="H62" s="184">
        <f t="shared" si="44"/>
        <v>0</v>
      </c>
      <c r="I62" s="184">
        <f t="shared" si="44"/>
        <v>0</v>
      </c>
      <c r="J62" s="184">
        <f t="shared" si="44"/>
        <v>0</v>
      </c>
      <c r="K62" s="184">
        <f t="shared" si="44"/>
        <v>0</v>
      </c>
      <c r="L62" s="184">
        <f t="shared" si="44"/>
        <v>0</v>
      </c>
      <c r="M62" s="184">
        <f t="shared" si="44"/>
        <v>0</v>
      </c>
      <c r="N62" s="184">
        <f t="shared" si="44"/>
        <v>0</v>
      </c>
      <c r="O62" s="184">
        <f t="shared" si="44"/>
        <v>0</v>
      </c>
      <c r="P62" s="184">
        <f t="shared" si="44"/>
        <v>0</v>
      </c>
      <c r="Q62" s="184">
        <f t="shared" si="44"/>
        <v>0</v>
      </c>
      <c r="R62" s="184">
        <f t="shared" si="44"/>
        <v>0</v>
      </c>
      <c r="S62" s="184">
        <f t="shared" ref="S62:T62" si="45">SUM(S63:S65)</f>
        <v>0</v>
      </c>
      <c r="T62" s="184">
        <f t="shared" si="45"/>
        <v>0</v>
      </c>
      <c r="U62" s="170" t="str">
        <f t="shared" si="42"/>
        <v/>
      </c>
    </row>
    <row r="63" spans="2:23" ht="21" customHeight="1">
      <c r="B63" s="171"/>
      <c r="C63" s="171"/>
      <c r="D63" s="193" t="s">
        <v>220</v>
      </c>
      <c r="E63" s="184">
        <f t="shared" ref="E63:T63" si="46">IF($E$2="税抜",IF($L$2=0,E43,IF($L$2=1,F43,G43)),IF($L$2=0,E13,IF($L$2=1,F13,G13)))</f>
        <v>0</v>
      </c>
      <c r="F63" s="184">
        <f t="shared" si="46"/>
        <v>0</v>
      </c>
      <c r="G63" s="184">
        <f t="shared" si="46"/>
        <v>0</v>
      </c>
      <c r="H63" s="184">
        <f t="shared" si="46"/>
        <v>0</v>
      </c>
      <c r="I63" s="184">
        <f t="shared" si="46"/>
        <v>0</v>
      </c>
      <c r="J63" s="184">
        <f t="shared" si="46"/>
        <v>0</v>
      </c>
      <c r="K63" s="184">
        <f t="shared" si="46"/>
        <v>0</v>
      </c>
      <c r="L63" s="184">
        <f t="shared" si="46"/>
        <v>0</v>
      </c>
      <c r="M63" s="184">
        <f t="shared" si="46"/>
        <v>0</v>
      </c>
      <c r="N63" s="184">
        <f t="shared" si="46"/>
        <v>0</v>
      </c>
      <c r="O63" s="184">
        <f t="shared" si="46"/>
        <v>0</v>
      </c>
      <c r="P63" s="184">
        <f t="shared" si="46"/>
        <v>0</v>
      </c>
      <c r="Q63" s="184">
        <f t="shared" si="46"/>
        <v>0</v>
      </c>
      <c r="R63" s="184">
        <f t="shared" si="46"/>
        <v>0</v>
      </c>
      <c r="S63" s="184">
        <f t="shared" si="46"/>
        <v>0</v>
      </c>
      <c r="T63" s="184">
        <f t="shared" si="46"/>
        <v>0</v>
      </c>
      <c r="U63" s="170" t="str">
        <f t="shared" si="42"/>
        <v/>
      </c>
    </row>
    <row r="64" spans="2:23" ht="21" customHeight="1">
      <c r="B64" s="171"/>
      <c r="C64" s="171"/>
      <c r="D64" s="193" t="s">
        <v>78</v>
      </c>
      <c r="E64" s="184">
        <f t="shared" ref="E64:T64" si="47">E44</f>
        <v>0</v>
      </c>
      <c r="F64" s="184">
        <f t="shared" si="47"/>
        <v>0</v>
      </c>
      <c r="G64" s="184">
        <f t="shared" si="47"/>
        <v>0</v>
      </c>
      <c r="H64" s="184">
        <f t="shared" si="47"/>
        <v>0</v>
      </c>
      <c r="I64" s="184">
        <f t="shared" si="47"/>
        <v>0</v>
      </c>
      <c r="J64" s="184">
        <f t="shared" si="47"/>
        <v>0</v>
      </c>
      <c r="K64" s="184">
        <f t="shared" si="47"/>
        <v>0</v>
      </c>
      <c r="L64" s="184">
        <f t="shared" si="47"/>
        <v>0</v>
      </c>
      <c r="M64" s="184">
        <f t="shared" si="47"/>
        <v>0</v>
      </c>
      <c r="N64" s="184">
        <f t="shared" si="47"/>
        <v>0</v>
      </c>
      <c r="O64" s="184">
        <f t="shared" si="47"/>
        <v>0</v>
      </c>
      <c r="P64" s="184">
        <f t="shared" si="47"/>
        <v>0</v>
      </c>
      <c r="Q64" s="184">
        <f t="shared" si="47"/>
        <v>0</v>
      </c>
      <c r="R64" s="184">
        <f t="shared" si="47"/>
        <v>0</v>
      </c>
      <c r="S64" s="184">
        <f t="shared" si="47"/>
        <v>0</v>
      </c>
      <c r="T64" s="184">
        <f t="shared" si="47"/>
        <v>0</v>
      </c>
      <c r="U64" s="170" t="str">
        <f t="shared" si="42"/>
        <v/>
      </c>
    </row>
    <row r="65" spans="2:21" ht="21" customHeight="1">
      <c r="B65" s="171"/>
      <c r="C65" s="171"/>
      <c r="D65" s="277" t="s">
        <v>222</v>
      </c>
      <c r="E65" s="187">
        <f t="shared" ref="E65:T65" si="48">IF($E$2="税抜",E45,E15)</f>
        <v>0</v>
      </c>
      <c r="F65" s="187">
        <f t="shared" si="48"/>
        <v>0</v>
      </c>
      <c r="G65" s="187">
        <f t="shared" si="48"/>
        <v>0</v>
      </c>
      <c r="H65" s="187">
        <f t="shared" si="48"/>
        <v>0</v>
      </c>
      <c r="I65" s="187">
        <f t="shared" si="48"/>
        <v>0</v>
      </c>
      <c r="J65" s="187">
        <f t="shared" si="48"/>
        <v>0</v>
      </c>
      <c r="K65" s="187">
        <f t="shared" si="48"/>
        <v>0</v>
      </c>
      <c r="L65" s="187">
        <f t="shared" si="48"/>
        <v>0</v>
      </c>
      <c r="M65" s="187">
        <f t="shared" si="48"/>
        <v>0</v>
      </c>
      <c r="N65" s="187">
        <f t="shared" si="48"/>
        <v>0</v>
      </c>
      <c r="O65" s="187">
        <f t="shared" si="48"/>
        <v>0</v>
      </c>
      <c r="P65" s="187">
        <f t="shared" si="48"/>
        <v>0</v>
      </c>
      <c r="Q65" s="187">
        <f t="shared" si="48"/>
        <v>0</v>
      </c>
      <c r="R65" s="187">
        <f t="shared" si="48"/>
        <v>0</v>
      </c>
      <c r="S65" s="187">
        <f t="shared" si="48"/>
        <v>0</v>
      </c>
      <c r="T65" s="187">
        <f t="shared" si="48"/>
        <v>0</v>
      </c>
      <c r="U65" s="173" t="str">
        <f t="shared" si="42"/>
        <v/>
      </c>
    </row>
    <row r="66" spans="2:21" ht="21" customHeight="1">
      <c r="B66" s="171"/>
      <c r="C66" s="174"/>
      <c r="D66" s="174" t="s">
        <v>79</v>
      </c>
      <c r="E66" s="209">
        <f t="shared" ref="E66:T66" si="49">IF($E$2="税抜",E46,E16)</f>
        <v>0</v>
      </c>
      <c r="F66" s="209">
        <f t="shared" si="49"/>
        <v>0</v>
      </c>
      <c r="G66" s="209">
        <f t="shared" si="49"/>
        <v>0</v>
      </c>
      <c r="H66" s="209">
        <f t="shared" si="49"/>
        <v>0</v>
      </c>
      <c r="I66" s="209">
        <f t="shared" si="49"/>
        <v>0</v>
      </c>
      <c r="J66" s="209">
        <f t="shared" si="49"/>
        <v>0</v>
      </c>
      <c r="K66" s="209">
        <f t="shared" si="49"/>
        <v>0</v>
      </c>
      <c r="L66" s="209">
        <f t="shared" si="49"/>
        <v>0</v>
      </c>
      <c r="M66" s="209">
        <f t="shared" si="49"/>
        <v>0</v>
      </c>
      <c r="N66" s="209">
        <f t="shared" si="49"/>
        <v>0</v>
      </c>
      <c r="O66" s="209">
        <f t="shared" si="49"/>
        <v>0</v>
      </c>
      <c r="P66" s="209">
        <f t="shared" si="49"/>
        <v>0</v>
      </c>
      <c r="Q66" s="209">
        <f t="shared" si="49"/>
        <v>0</v>
      </c>
      <c r="R66" s="209">
        <f t="shared" si="49"/>
        <v>0</v>
      </c>
      <c r="S66" s="209">
        <f t="shared" si="49"/>
        <v>0</v>
      </c>
      <c r="T66" s="209">
        <f t="shared" si="49"/>
        <v>0</v>
      </c>
      <c r="U66" s="210" t="str">
        <f t="shared" si="42"/>
        <v/>
      </c>
    </row>
    <row r="67" spans="2:21" ht="21" customHeight="1">
      <c r="B67" s="528"/>
      <c r="C67" s="176" t="s">
        <v>65</v>
      </c>
      <c r="D67" s="189"/>
      <c r="E67" s="190">
        <f>SUM(E68:E70)</f>
        <v>0</v>
      </c>
      <c r="F67" s="190">
        <f t="shared" ref="F67:R67" si="50">SUM(F68:F70)</f>
        <v>0</v>
      </c>
      <c r="G67" s="190">
        <f t="shared" si="50"/>
        <v>0</v>
      </c>
      <c r="H67" s="190">
        <f t="shared" si="50"/>
        <v>0</v>
      </c>
      <c r="I67" s="190">
        <f t="shared" si="50"/>
        <v>0</v>
      </c>
      <c r="J67" s="190">
        <f t="shared" si="50"/>
        <v>0</v>
      </c>
      <c r="K67" s="190">
        <f t="shared" si="50"/>
        <v>0</v>
      </c>
      <c r="L67" s="190">
        <f t="shared" si="50"/>
        <v>0</v>
      </c>
      <c r="M67" s="190">
        <f t="shared" si="50"/>
        <v>0</v>
      </c>
      <c r="N67" s="190">
        <f t="shared" si="50"/>
        <v>0</v>
      </c>
      <c r="O67" s="190">
        <f t="shared" si="50"/>
        <v>0</v>
      </c>
      <c r="P67" s="190">
        <f t="shared" si="50"/>
        <v>0</v>
      </c>
      <c r="Q67" s="190">
        <f t="shared" si="50"/>
        <v>0</v>
      </c>
      <c r="R67" s="190">
        <f t="shared" si="50"/>
        <v>0</v>
      </c>
      <c r="S67" s="190">
        <f t="shared" ref="S67:T67" si="51">SUM(S68:S70)</f>
        <v>0</v>
      </c>
      <c r="T67" s="190">
        <f t="shared" si="51"/>
        <v>0</v>
      </c>
      <c r="U67" s="170" t="str">
        <f t="shared" si="42"/>
        <v/>
      </c>
    </row>
    <row r="68" spans="2:21" ht="21" customHeight="1">
      <c r="B68" s="529"/>
      <c r="C68" s="523" t="s">
        <v>66</v>
      </c>
      <c r="D68" s="531"/>
      <c r="E68" s="211">
        <f t="shared" ref="E68:T68" si="52">E48</f>
        <v>0</v>
      </c>
      <c r="F68" s="211">
        <f t="shared" si="52"/>
        <v>0</v>
      </c>
      <c r="G68" s="211">
        <f t="shared" si="52"/>
        <v>0</v>
      </c>
      <c r="H68" s="211">
        <f t="shared" si="52"/>
        <v>0</v>
      </c>
      <c r="I68" s="211">
        <f t="shared" si="52"/>
        <v>0</v>
      </c>
      <c r="J68" s="211">
        <f t="shared" si="52"/>
        <v>0</v>
      </c>
      <c r="K68" s="211">
        <f t="shared" si="52"/>
        <v>0</v>
      </c>
      <c r="L68" s="211">
        <f t="shared" si="52"/>
        <v>0</v>
      </c>
      <c r="M68" s="211">
        <f t="shared" si="52"/>
        <v>0</v>
      </c>
      <c r="N68" s="211">
        <f t="shared" si="52"/>
        <v>0</v>
      </c>
      <c r="O68" s="211">
        <f t="shared" si="52"/>
        <v>0</v>
      </c>
      <c r="P68" s="211">
        <f t="shared" si="52"/>
        <v>0</v>
      </c>
      <c r="Q68" s="211">
        <f t="shared" si="52"/>
        <v>0</v>
      </c>
      <c r="R68" s="211">
        <f t="shared" si="52"/>
        <v>0</v>
      </c>
      <c r="S68" s="211">
        <f t="shared" si="52"/>
        <v>0</v>
      </c>
      <c r="T68" s="211">
        <f t="shared" si="52"/>
        <v>0</v>
      </c>
      <c r="U68" s="212" t="str">
        <f t="shared" si="42"/>
        <v/>
      </c>
    </row>
    <row r="69" spans="2:21" ht="21" customHeight="1">
      <c r="B69" s="529"/>
      <c r="C69" s="523" t="s">
        <v>67</v>
      </c>
      <c r="D69" s="531"/>
      <c r="E69" s="211">
        <f t="shared" ref="E69:T69" si="53">IF($E$2="税抜",E49,E21)</f>
        <v>0</v>
      </c>
      <c r="F69" s="211">
        <f t="shared" si="53"/>
        <v>0</v>
      </c>
      <c r="G69" s="211">
        <f t="shared" si="53"/>
        <v>0</v>
      </c>
      <c r="H69" s="211">
        <f t="shared" si="53"/>
        <v>0</v>
      </c>
      <c r="I69" s="211">
        <f t="shared" si="53"/>
        <v>0</v>
      </c>
      <c r="J69" s="211">
        <f t="shared" si="53"/>
        <v>0</v>
      </c>
      <c r="K69" s="211">
        <f t="shared" si="53"/>
        <v>0</v>
      </c>
      <c r="L69" s="211">
        <f t="shared" si="53"/>
        <v>0</v>
      </c>
      <c r="M69" s="211">
        <f t="shared" si="53"/>
        <v>0</v>
      </c>
      <c r="N69" s="211">
        <f t="shared" si="53"/>
        <v>0</v>
      </c>
      <c r="O69" s="211">
        <f t="shared" si="53"/>
        <v>0</v>
      </c>
      <c r="P69" s="211">
        <f t="shared" si="53"/>
        <v>0</v>
      </c>
      <c r="Q69" s="211">
        <f t="shared" si="53"/>
        <v>0</v>
      </c>
      <c r="R69" s="211">
        <f t="shared" si="53"/>
        <v>0</v>
      </c>
      <c r="S69" s="211">
        <f t="shared" si="53"/>
        <v>0</v>
      </c>
      <c r="T69" s="211">
        <f t="shared" si="53"/>
        <v>0</v>
      </c>
      <c r="U69" s="213" t="str">
        <f t="shared" si="42"/>
        <v/>
      </c>
    </row>
    <row r="70" spans="2:21" ht="21" customHeight="1">
      <c r="B70" s="530"/>
      <c r="C70" s="517" t="s">
        <v>68</v>
      </c>
      <c r="D70" s="518"/>
      <c r="E70" s="214">
        <f t="shared" ref="E70:T70" si="54">IF($E$2="税抜",E50,E22)</f>
        <v>0</v>
      </c>
      <c r="F70" s="214">
        <f t="shared" si="54"/>
        <v>0</v>
      </c>
      <c r="G70" s="214">
        <f t="shared" si="54"/>
        <v>0</v>
      </c>
      <c r="H70" s="214">
        <f t="shared" si="54"/>
        <v>0</v>
      </c>
      <c r="I70" s="214">
        <f t="shared" si="54"/>
        <v>0</v>
      </c>
      <c r="J70" s="214">
        <f t="shared" si="54"/>
        <v>0</v>
      </c>
      <c r="K70" s="214">
        <f t="shared" si="54"/>
        <v>0</v>
      </c>
      <c r="L70" s="214">
        <f t="shared" si="54"/>
        <v>0</v>
      </c>
      <c r="M70" s="214">
        <f t="shared" si="54"/>
        <v>0</v>
      </c>
      <c r="N70" s="214">
        <f t="shared" si="54"/>
        <v>0</v>
      </c>
      <c r="O70" s="214">
        <f t="shared" si="54"/>
        <v>0</v>
      </c>
      <c r="P70" s="214">
        <f t="shared" si="54"/>
        <v>0</v>
      </c>
      <c r="Q70" s="214">
        <f t="shared" si="54"/>
        <v>0</v>
      </c>
      <c r="R70" s="214">
        <f t="shared" si="54"/>
        <v>0</v>
      </c>
      <c r="S70" s="214">
        <f t="shared" si="54"/>
        <v>0</v>
      </c>
      <c r="T70" s="214">
        <f t="shared" si="54"/>
        <v>0</v>
      </c>
      <c r="U70" s="210" t="str">
        <f t="shared" si="42"/>
        <v/>
      </c>
    </row>
    <row r="71" spans="2:21" ht="21" customHeight="1">
      <c r="B71" s="512" t="s">
        <v>80</v>
      </c>
      <c r="C71" s="515" t="s">
        <v>70</v>
      </c>
      <c r="D71" s="516"/>
      <c r="E71" s="200">
        <f t="shared" ref="E71:T71" si="55">IF($E$2="税抜",E51,E24)</f>
        <v>0</v>
      </c>
      <c r="F71" s="200">
        <f t="shared" si="55"/>
        <v>0</v>
      </c>
      <c r="G71" s="200">
        <f t="shared" si="55"/>
        <v>0</v>
      </c>
      <c r="H71" s="200">
        <f t="shared" si="55"/>
        <v>0</v>
      </c>
      <c r="I71" s="200">
        <f t="shared" si="55"/>
        <v>0</v>
      </c>
      <c r="J71" s="200">
        <f t="shared" si="55"/>
        <v>0</v>
      </c>
      <c r="K71" s="200">
        <f t="shared" si="55"/>
        <v>0</v>
      </c>
      <c r="L71" s="200">
        <f t="shared" si="55"/>
        <v>0</v>
      </c>
      <c r="M71" s="200">
        <f t="shared" si="55"/>
        <v>0</v>
      </c>
      <c r="N71" s="200">
        <f t="shared" si="55"/>
        <v>0</v>
      </c>
      <c r="O71" s="200">
        <f t="shared" si="55"/>
        <v>0</v>
      </c>
      <c r="P71" s="200">
        <f t="shared" si="55"/>
        <v>0</v>
      </c>
      <c r="Q71" s="200">
        <f t="shared" si="55"/>
        <v>0</v>
      </c>
      <c r="R71" s="200">
        <f t="shared" si="55"/>
        <v>0</v>
      </c>
      <c r="S71" s="200">
        <f t="shared" si="55"/>
        <v>0</v>
      </c>
      <c r="T71" s="200">
        <f t="shared" si="55"/>
        <v>0</v>
      </c>
      <c r="U71" s="173" t="str">
        <f t="shared" si="42"/>
        <v/>
      </c>
    </row>
    <row r="72" spans="2:21" ht="21" customHeight="1">
      <c r="B72" s="513"/>
      <c r="C72" s="517" t="s">
        <v>71</v>
      </c>
      <c r="D72" s="518"/>
      <c r="E72" s="215">
        <f t="shared" ref="E72:T72" si="56">IF($E$2="税抜",E52,E25)</f>
        <v>0</v>
      </c>
      <c r="F72" s="215">
        <f t="shared" si="56"/>
        <v>0</v>
      </c>
      <c r="G72" s="215">
        <f t="shared" si="56"/>
        <v>0</v>
      </c>
      <c r="H72" s="215">
        <f t="shared" si="56"/>
        <v>0</v>
      </c>
      <c r="I72" s="215">
        <f t="shared" si="56"/>
        <v>0</v>
      </c>
      <c r="J72" s="215">
        <f t="shared" si="56"/>
        <v>0</v>
      </c>
      <c r="K72" s="215">
        <f t="shared" si="56"/>
        <v>0</v>
      </c>
      <c r="L72" s="215">
        <f t="shared" si="56"/>
        <v>0</v>
      </c>
      <c r="M72" s="215">
        <f t="shared" si="56"/>
        <v>0</v>
      </c>
      <c r="N72" s="215">
        <f t="shared" si="56"/>
        <v>0</v>
      </c>
      <c r="O72" s="215">
        <f t="shared" si="56"/>
        <v>0</v>
      </c>
      <c r="P72" s="215">
        <f t="shared" si="56"/>
        <v>0</v>
      </c>
      <c r="Q72" s="215">
        <f t="shared" si="56"/>
        <v>0</v>
      </c>
      <c r="R72" s="215">
        <f t="shared" si="56"/>
        <v>0</v>
      </c>
      <c r="S72" s="215">
        <f t="shared" si="56"/>
        <v>0</v>
      </c>
      <c r="T72" s="215">
        <f t="shared" si="56"/>
        <v>0</v>
      </c>
      <c r="U72" s="210" t="str">
        <f t="shared" si="42"/>
        <v/>
      </c>
    </row>
    <row r="73" spans="2:21" ht="21" customHeight="1">
      <c r="B73" s="513"/>
      <c r="C73" s="515" t="s">
        <v>72</v>
      </c>
      <c r="D73" s="516"/>
      <c r="E73" s="200">
        <f t="shared" ref="E73:T73" si="57">IF($E$2="税抜",E53,E26)</f>
        <v>0</v>
      </c>
      <c r="F73" s="200">
        <f t="shared" si="57"/>
        <v>0</v>
      </c>
      <c r="G73" s="200">
        <f t="shared" si="57"/>
        <v>0</v>
      </c>
      <c r="H73" s="200">
        <f t="shared" si="57"/>
        <v>0</v>
      </c>
      <c r="I73" s="200">
        <f t="shared" si="57"/>
        <v>0</v>
      </c>
      <c r="J73" s="200">
        <f t="shared" si="57"/>
        <v>0</v>
      </c>
      <c r="K73" s="200">
        <f t="shared" si="57"/>
        <v>0</v>
      </c>
      <c r="L73" s="200">
        <f t="shared" si="57"/>
        <v>0</v>
      </c>
      <c r="M73" s="200">
        <f t="shared" si="57"/>
        <v>0</v>
      </c>
      <c r="N73" s="200">
        <f t="shared" si="57"/>
        <v>0</v>
      </c>
      <c r="O73" s="200">
        <f t="shared" si="57"/>
        <v>0</v>
      </c>
      <c r="P73" s="200">
        <f t="shared" si="57"/>
        <v>0</v>
      </c>
      <c r="Q73" s="200">
        <f t="shared" si="57"/>
        <v>0</v>
      </c>
      <c r="R73" s="200">
        <f t="shared" si="57"/>
        <v>0</v>
      </c>
      <c r="S73" s="200">
        <f t="shared" si="57"/>
        <v>0</v>
      </c>
      <c r="T73" s="200">
        <f t="shared" si="57"/>
        <v>0</v>
      </c>
      <c r="U73" s="173" t="str">
        <f t="shared" si="42"/>
        <v/>
      </c>
    </row>
    <row r="74" spans="2:21" ht="21" customHeight="1">
      <c r="B74" s="514"/>
      <c r="C74" s="517" t="s">
        <v>217</v>
      </c>
      <c r="D74" s="519"/>
      <c r="E74" s="215">
        <f t="shared" ref="E74:T74" si="58">IF($E$2="税抜",E54,E28)</f>
        <v>0</v>
      </c>
      <c r="F74" s="215">
        <f t="shared" si="58"/>
        <v>0</v>
      </c>
      <c r="G74" s="215">
        <f t="shared" si="58"/>
        <v>0</v>
      </c>
      <c r="H74" s="215">
        <f t="shared" si="58"/>
        <v>0</v>
      </c>
      <c r="I74" s="215">
        <f t="shared" si="58"/>
        <v>0</v>
      </c>
      <c r="J74" s="215">
        <f t="shared" si="58"/>
        <v>0</v>
      </c>
      <c r="K74" s="215">
        <f t="shared" si="58"/>
        <v>0</v>
      </c>
      <c r="L74" s="215">
        <f t="shared" si="58"/>
        <v>0</v>
      </c>
      <c r="M74" s="215">
        <f t="shared" si="58"/>
        <v>0</v>
      </c>
      <c r="N74" s="215">
        <f t="shared" si="58"/>
        <v>0</v>
      </c>
      <c r="O74" s="215">
        <f t="shared" si="58"/>
        <v>0</v>
      </c>
      <c r="P74" s="215">
        <f t="shared" si="58"/>
        <v>0</v>
      </c>
      <c r="Q74" s="215">
        <f t="shared" si="58"/>
        <v>0</v>
      </c>
      <c r="R74" s="215">
        <f t="shared" si="58"/>
        <v>0</v>
      </c>
      <c r="S74" s="215">
        <f t="shared" si="58"/>
        <v>0</v>
      </c>
      <c r="T74" s="215">
        <f t="shared" si="58"/>
        <v>0</v>
      </c>
      <c r="U74" s="210" t="str">
        <f t="shared" si="42"/>
        <v/>
      </c>
    </row>
    <row r="75" spans="2:21" ht="21" customHeight="1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</row>
    <row r="76" spans="2:21" ht="21" customHeight="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2:2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2:2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2:21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2:21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2:21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2:21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2:21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2:21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</sheetData>
  <sheetProtection sheet="1" objects="1" scenarios="1" formatCells="0" selectLockedCells="1"/>
  <mergeCells count="57">
    <mergeCell ref="C38:D38"/>
    <mergeCell ref="C39:D39"/>
    <mergeCell ref="B57:D57"/>
    <mergeCell ref="B56:D56"/>
    <mergeCell ref="C9:D9"/>
    <mergeCell ref="C36:D36"/>
    <mergeCell ref="C37:D37"/>
    <mergeCell ref="C24:D24"/>
    <mergeCell ref="C25:D25"/>
    <mergeCell ref="C26:D26"/>
    <mergeCell ref="C28:D28"/>
    <mergeCell ref="C2:D2"/>
    <mergeCell ref="B5:D5"/>
    <mergeCell ref="B10:D10"/>
    <mergeCell ref="B18:D18"/>
    <mergeCell ref="B19:B22"/>
    <mergeCell ref="C20:D20"/>
    <mergeCell ref="C21:D21"/>
    <mergeCell ref="C22:D22"/>
    <mergeCell ref="C11:D11"/>
    <mergeCell ref="C12:D12"/>
    <mergeCell ref="C17:D17"/>
    <mergeCell ref="C6:D6"/>
    <mergeCell ref="C8:D8"/>
    <mergeCell ref="C7:D7"/>
    <mergeCell ref="P2:T2"/>
    <mergeCell ref="P3:R3"/>
    <mergeCell ref="B51:B54"/>
    <mergeCell ref="C51:D51"/>
    <mergeCell ref="C52:D52"/>
    <mergeCell ref="C53:D53"/>
    <mergeCell ref="C54:D54"/>
    <mergeCell ref="B29:D29"/>
    <mergeCell ref="B35:D35"/>
    <mergeCell ref="B40:D40"/>
    <mergeCell ref="B47:B50"/>
    <mergeCell ref="C48:D48"/>
    <mergeCell ref="C49:D49"/>
    <mergeCell ref="C50:D50"/>
    <mergeCell ref="C41:D41"/>
    <mergeCell ref="C42:D42"/>
    <mergeCell ref="T3:U3"/>
    <mergeCell ref="B71:B74"/>
    <mergeCell ref="C71:D71"/>
    <mergeCell ref="C72:D72"/>
    <mergeCell ref="C73:D73"/>
    <mergeCell ref="C74:D74"/>
    <mergeCell ref="B59:D59"/>
    <mergeCell ref="B60:D60"/>
    <mergeCell ref="C61:D61"/>
    <mergeCell ref="C62:D62"/>
    <mergeCell ref="B67:B70"/>
    <mergeCell ref="C68:D68"/>
    <mergeCell ref="C69:D69"/>
    <mergeCell ref="C70:D70"/>
    <mergeCell ref="B23:D23"/>
    <mergeCell ref="B24:B28"/>
  </mergeCells>
  <phoneticPr fontId="1"/>
  <conditionalFormatting sqref="P3:R3">
    <cfRule type="cellIs" dxfId="6" priority="1" operator="between">
      <formula>43586</formula>
      <formula>43830</formula>
    </cfRule>
  </conditionalFormatting>
  <dataValidations count="2">
    <dataValidation type="list" allowBlank="1" showInputMessage="1" showErrorMessage="1" sqref="L2 H2">
      <formula1>"0,1,2"</formula1>
    </dataValidation>
    <dataValidation type="list" allowBlank="1" showInputMessage="1" showErrorMessage="1" sqref="E2">
      <formula1>$B$2:$B$3</formula1>
    </dataValidation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58" orientation="landscape" cellComments="asDisplayed" r:id="rId1"/>
  <headerFooter>
    <oddFooter>&amp;L&amp;K04-046➣一般社団法人　広島県中小企業診断協会
   資金繰り表研究会</oddFooter>
  </headerFooter>
  <ignoredErrors>
    <ignoredError sqref="U23 U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showGridLines="0" topLeftCell="B1" zoomScale="70" zoomScaleNormal="70" zoomScaleSheetLayoutView="70" workbookViewId="0">
      <pane xSplit="4" ySplit="9" topLeftCell="F10" activePane="bottomRight" state="frozen"/>
      <selection activeCell="G3" sqref="G3"/>
      <selection pane="topRight" activeCell="G3" sqref="G3"/>
      <selection pane="bottomLeft" activeCell="G3" sqref="G3"/>
      <selection pane="bottomRight" activeCell="L6" sqref="L6"/>
    </sheetView>
  </sheetViews>
  <sheetFormatPr defaultRowHeight="14.25"/>
  <cols>
    <col min="1" max="1" width="3.375" customWidth="1"/>
    <col min="2" max="2" width="11" customWidth="1"/>
    <col min="3" max="3" width="15.25" style="440" bestFit="1" customWidth="1"/>
    <col min="4" max="4" width="11" customWidth="1"/>
    <col min="5" max="5" width="18.875" bestFit="1" customWidth="1"/>
    <col min="6" max="17" width="15" customWidth="1"/>
    <col min="18" max="20" width="8" bestFit="1" customWidth="1"/>
    <col min="21" max="21" width="3" customWidth="1"/>
    <col min="22" max="25" width="9" style="456" customWidth="1"/>
    <col min="26" max="39" width="9" customWidth="1"/>
  </cols>
  <sheetData>
    <row r="1" spans="1:39" ht="3.75" customHeight="1">
      <c r="A1" s="34"/>
      <c r="B1" s="35"/>
      <c r="C1" s="313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39" ht="24.75" thickBot="1">
      <c r="A2" s="34"/>
      <c r="B2" s="36" t="s">
        <v>52</v>
      </c>
      <c r="C2" s="433"/>
      <c r="D2" s="35"/>
      <c r="E2" s="35"/>
      <c r="F2" s="563" t="s">
        <v>106</v>
      </c>
      <c r="G2" s="563"/>
      <c r="H2" s="563" t="s">
        <v>108</v>
      </c>
      <c r="I2" s="563"/>
      <c r="J2" s="563" t="s">
        <v>110</v>
      </c>
      <c r="K2" s="563"/>
      <c r="L2" s="563" t="s">
        <v>112</v>
      </c>
      <c r="M2" s="563"/>
      <c r="N2" s="535" t="str">
        <f>IF(資金繰り表フォーム!$B$3="","",資金繰り表フォーム!$B$3)</f>
        <v>OO社</v>
      </c>
      <c r="O2" s="535"/>
      <c r="P2" s="535"/>
      <c r="Q2" s="535"/>
      <c r="R2" s="535"/>
    </row>
    <row r="3" spans="1:39" ht="13.5" customHeight="1" thickBot="1">
      <c r="A3" s="34"/>
      <c r="B3" s="36"/>
      <c r="C3" s="433"/>
      <c r="D3" s="35"/>
      <c r="E3" s="35" t="s">
        <v>276</v>
      </c>
      <c r="F3" s="62">
        <v>50</v>
      </c>
      <c r="G3" s="54" t="s">
        <v>107</v>
      </c>
      <c r="H3" s="62">
        <v>1</v>
      </c>
      <c r="I3" s="54" t="s">
        <v>109</v>
      </c>
      <c r="J3" s="62">
        <v>50</v>
      </c>
      <c r="K3" s="54" t="s">
        <v>111</v>
      </c>
      <c r="L3" s="62">
        <v>3</v>
      </c>
      <c r="M3" s="54" t="s">
        <v>109</v>
      </c>
      <c r="N3" s="309"/>
      <c r="O3" s="309"/>
      <c r="P3" s="309"/>
      <c r="Q3" s="309"/>
      <c r="R3" s="309"/>
    </row>
    <row r="4" spans="1:39" ht="13.5" customHeight="1" thickBot="1">
      <c r="A4" s="34"/>
      <c r="B4" s="36"/>
      <c r="C4" s="433"/>
      <c r="D4" s="35"/>
      <c r="E4" s="35" t="s">
        <v>277</v>
      </c>
      <c r="F4" s="62">
        <v>50</v>
      </c>
      <c r="G4" s="310" t="s">
        <v>107</v>
      </c>
      <c r="H4" s="62">
        <v>1</v>
      </c>
      <c r="I4" s="310" t="s">
        <v>109</v>
      </c>
      <c r="J4" s="62">
        <v>50</v>
      </c>
      <c r="K4" s="310" t="s">
        <v>111</v>
      </c>
      <c r="L4" s="62">
        <v>3</v>
      </c>
      <c r="M4" s="310" t="s">
        <v>109</v>
      </c>
      <c r="N4" s="309"/>
      <c r="O4" s="309"/>
      <c r="P4" s="309"/>
      <c r="Q4" s="309"/>
      <c r="R4" s="309"/>
    </row>
    <row r="5" spans="1:39" ht="13.5" customHeight="1" thickBot="1">
      <c r="A5" s="34"/>
      <c r="B5" s="36"/>
      <c r="C5" s="433"/>
      <c r="D5" s="35"/>
      <c r="E5" s="35" t="s">
        <v>278</v>
      </c>
      <c r="F5" s="62">
        <v>50</v>
      </c>
      <c r="G5" s="310" t="s">
        <v>107</v>
      </c>
      <c r="H5" s="62">
        <v>1</v>
      </c>
      <c r="I5" s="310" t="s">
        <v>109</v>
      </c>
      <c r="J5" s="62">
        <v>50</v>
      </c>
      <c r="K5" s="310" t="s">
        <v>111</v>
      </c>
      <c r="L5" s="62">
        <v>3</v>
      </c>
      <c r="M5" s="310" t="s">
        <v>109</v>
      </c>
      <c r="N5" s="309"/>
      <c r="O5" s="554">
        <f>資金繰り表フォーム!I3</f>
        <v>43822</v>
      </c>
      <c r="P5" s="554"/>
      <c r="Q5" s="554"/>
      <c r="R5" s="309"/>
    </row>
    <row r="6" spans="1:39" ht="14.25" customHeight="1" thickBot="1">
      <c r="A6" s="34"/>
      <c r="B6" s="36"/>
      <c r="C6" s="433"/>
      <c r="D6" s="35"/>
      <c r="E6" s="35" t="s">
        <v>279</v>
      </c>
      <c r="F6" s="62">
        <v>50</v>
      </c>
      <c r="G6" s="310" t="s">
        <v>107</v>
      </c>
      <c r="H6" s="62">
        <v>1</v>
      </c>
      <c r="I6" s="310" t="s">
        <v>109</v>
      </c>
      <c r="J6" s="62">
        <v>50</v>
      </c>
      <c r="K6" s="310" t="s">
        <v>111</v>
      </c>
      <c r="L6" s="62">
        <v>3</v>
      </c>
      <c r="M6" s="310" t="s">
        <v>109</v>
      </c>
      <c r="N6" s="309"/>
      <c r="O6" s="309"/>
      <c r="P6" s="309"/>
      <c r="Q6" s="309"/>
      <c r="R6" s="309"/>
    </row>
    <row r="7" spans="1:39" ht="5.25" customHeight="1">
      <c r="A7" s="34"/>
      <c r="B7" s="568"/>
      <c r="C7" s="568"/>
      <c r="D7" s="568"/>
      <c r="E7" s="5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39">
      <c r="A8" s="34"/>
      <c r="B8" s="35"/>
      <c r="C8" s="313"/>
      <c r="D8" s="35"/>
      <c r="F8" s="569" t="s">
        <v>44</v>
      </c>
      <c r="G8" s="569"/>
      <c r="H8" s="569"/>
      <c r="I8" s="569"/>
      <c r="J8" s="569"/>
      <c r="K8" s="569"/>
      <c r="L8" s="569"/>
      <c r="M8" s="569"/>
      <c r="N8" s="570"/>
      <c r="O8" s="570"/>
      <c r="P8" s="570"/>
      <c r="Q8" s="570"/>
    </row>
    <row r="9" spans="1:39" ht="42.75" customHeight="1" thickBot="1">
      <c r="A9" s="32"/>
      <c r="B9" s="477" t="s">
        <v>1</v>
      </c>
      <c r="C9" s="571" t="s">
        <v>35</v>
      </c>
      <c r="D9" s="572"/>
      <c r="E9" s="319" t="s">
        <v>48</v>
      </c>
      <c r="F9" s="55">
        <f>簡易収支計画!G4</f>
        <v>4</v>
      </c>
      <c r="G9" s="55">
        <f>簡易収支計画!H4</f>
        <v>5</v>
      </c>
      <c r="H9" s="55">
        <f>簡易収支計画!I4</f>
        <v>6</v>
      </c>
      <c r="I9" s="55">
        <f>簡易収支計画!J4</f>
        <v>7</v>
      </c>
      <c r="J9" s="55">
        <f>簡易収支計画!K4</f>
        <v>8</v>
      </c>
      <c r="K9" s="55">
        <f>簡易収支計画!L4</f>
        <v>9</v>
      </c>
      <c r="L9" s="55">
        <f>簡易収支計画!M4</f>
        <v>10</v>
      </c>
      <c r="M9" s="55">
        <f>簡易収支計画!N4</f>
        <v>11</v>
      </c>
      <c r="N9" s="55">
        <f>簡易収支計画!O4</f>
        <v>12</v>
      </c>
      <c r="O9" s="55">
        <f>簡易収支計画!P4</f>
        <v>1</v>
      </c>
      <c r="P9" s="55">
        <f>簡易収支計画!Q4</f>
        <v>2</v>
      </c>
      <c r="Q9" s="55">
        <f>簡易収支計画!R4</f>
        <v>3</v>
      </c>
      <c r="R9" s="573" t="s">
        <v>210</v>
      </c>
      <c r="S9" s="574"/>
      <c r="T9" s="574"/>
    </row>
    <row r="10" spans="1:39" ht="17.25" customHeight="1" thickBot="1">
      <c r="A10" s="32"/>
      <c r="B10" s="575">
        <f>簡易収支計画!D4</f>
        <v>1</v>
      </c>
      <c r="C10" s="576"/>
      <c r="D10" s="576"/>
      <c r="E10" s="320" t="s">
        <v>47</v>
      </c>
      <c r="F10" s="259"/>
      <c r="G10" s="260"/>
      <c r="H10" s="474"/>
      <c r="I10" s="261"/>
      <c r="J10" s="55"/>
      <c r="K10" s="55"/>
      <c r="L10" s="55"/>
      <c r="M10" s="57"/>
      <c r="N10" s="57"/>
      <c r="O10" s="57"/>
      <c r="P10" s="57"/>
      <c r="Q10" s="55"/>
      <c r="R10" s="240">
        <f>SUM(F10:Q10)</f>
        <v>0</v>
      </c>
      <c r="S10" s="239"/>
      <c r="T10" s="240">
        <f>SUM(F10:H10)</f>
        <v>0</v>
      </c>
    </row>
    <row r="11" spans="1:39" ht="17.25" customHeight="1" thickBot="1">
      <c r="A11" s="32"/>
      <c r="B11" s="577"/>
      <c r="C11" s="578"/>
      <c r="D11" s="578"/>
      <c r="E11" s="320" t="s">
        <v>93</v>
      </c>
      <c r="F11" s="259"/>
      <c r="G11" s="260"/>
      <c r="H11" s="474"/>
      <c r="I11" s="261"/>
      <c r="J11" s="238"/>
      <c r="K11" s="238"/>
      <c r="L11" s="238"/>
      <c r="M11" s="57"/>
      <c r="N11" s="57"/>
      <c r="O11" s="57"/>
      <c r="P11" s="57"/>
      <c r="Q11" s="238"/>
      <c r="R11" s="240">
        <f t="shared" ref="R11:R67" si="0">SUM(F11:Q11)</f>
        <v>0</v>
      </c>
      <c r="S11" s="239"/>
      <c r="T11" s="240">
        <f>SUM(F11:H11)</f>
        <v>0</v>
      </c>
    </row>
    <row r="12" spans="1:39" ht="17.25" customHeight="1" thickBot="1">
      <c r="A12" s="555"/>
      <c r="B12" s="556">
        <f>簡易収支計画!E4</f>
        <v>2</v>
      </c>
      <c r="C12" s="434" t="s">
        <v>272</v>
      </c>
      <c r="D12" s="395">
        <f>簡易収支計画!E36</f>
        <v>0</v>
      </c>
      <c r="E12" s="321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0">
        <f>SUM(F12:Q12)</f>
        <v>0</v>
      </c>
      <c r="S12" s="239"/>
      <c r="T12" s="581">
        <f>-(D12-SUM(R12:R15))</f>
        <v>0</v>
      </c>
      <c r="V12" s="457" t="s">
        <v>283</v>
      </c>
      <c r="W12" s="459" t="s">
        <v>284</v>
      </c>
      <c r="X12" s="459" t="s">
        <v>285</v>
      </c>
      <c r="Y12" s="459" t="s">
        <v>296</v>
      </c>
      <c r="Z12" s="463" t="s">
        <v>297</v>
      </c>
      <c r="AA12" s="463" t="s">
        <v>301</v>
      </c>
      <c r="AB12" s="463" t="s">
        <v>305</v>
      </c>
      <c r="AC12" s="463" t="s">
        <v>289</v>
      </c>
      <c r="AD12" s="463" t="s">
        <v>308</v>
      </c>
      <c r="AE12" s="463" t="s">
        <v>306</v>
      </c>
      <c r="AF12" s="463" t="s">
        <v>304</v>
      </c>
      <c r="AG12" s="465" t="s">
        <v>298</v>
      </c>
      <c r="AH12" s="465" t="s">
        <v>302</v>
      </c>
      <c r="AI12" s="465" t="s">
        <v>307</v>
      </c>
      <c r="AJ12" s="466" t="s">
        <v>284</v>
      </c>
      <c r="AK12" s="468" t="s">
        <v>299</v>
      </c>
      <c r="AL12" s="469" t="s">
        <v>303</v>
      </c>
      <c r="AM12" s="470" t="s">
        <v>300</v>
      </c>
    </row>
    <row r="13" spans="1:39" ht="17.25" customHeight="1">
      <c r="A13" s="555"/>
      <c r="B13" s="556"/>
      <c r="C13" s="435" t="s">
        <v>273</v>
      </c>
      <c r="D13" s="401">
        <f>簡易収支計画!E37</f>
        <v>0</v>
      </c>
      <c r="E13" s="321" t="s">
        <v>46</v>
      </c>
      <c r="F13" s="6">
        <f>第1企業回収!F13+第2企業回収!F13+第3企業回収!F13+その他企業回収!F13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0">
        <f t="shared" si="0"/>
        <v>0</v>
      </c>
      <c r="S13" s="239"/>
      <c r="T13" s="581"/>
      <c r="V13" s="458">
        <f>第1企業回収!$G$14+第2企業回収!$G$14+第3企業回収!$G$14+その他企業回収!$G$14</f>
        <v>0</v>
      </c>
      <c r="W13" s="458">
        <f>第1企業回収!$H$14+第2企業回収!$H$14+第3企業回収!$H$14+その他企業回収!$H$14</f>
        <v>0</v>
      </c>
      <c r="X13" s="460">
        <f>第1企業回収!I$14+第2企業回収!I$14+第3企業回収!I$14+その他企業回収!I$14</f>
        <v>0</v>
      </c>
      <c r="Y13" s="458">
        <f>第1企業回収!$J$14+第2企業回収!$J$14+第3企業回収!$J$14+その他企業回収!$J$14</f>
        <v>0</v>
      </c>
      <c r="Z13" s="464">
        <f>SUM(V13:Y13)</f>
        <v>0</v>
      </c>
      <c r="AA13" s="464">
        <f>SUM(V13:X13)</f>
        <v>0</v>
      </c>
      <c r="AB13" s="464">
        <f>V13+X13+Y13</f>
        <v>0</v>
      </c>
      <c r="AC13" s="464">
        <f>SUM(V13:W13)</f>
        <v>0</v>
      </c>
      <c r="AD13" s="464">
        <f>V13+X13</f>
        <v>0</v>
      </c>
      <c r="AE13" s="464">
        <f>V13+Y13</f>
        <v>0</v>
      </c>
      <c r="AF13" s="464">
        <f>V13</f>
        <v>0</v>
      </c>
      <c r="AG13" s="464">
        <f>SUM(W13:Y13)</f>
        <v>0</v>
      </c>
      <c r="AH13" s="464">
        <f>SUM(W13:X13)</f>
        <v>0</v>
      </c>
      <c r="AI13" s="464">
        <f>W13+Y13</f>
        <v>0</v>
      </c>
      <c r="AJ13" s="464">
        <f>W13</f>
        <v>0</v>
      </c>
      <c r="AK13" s="467">
        <f>SUM(X13:Y13)</f>
        <v>0</v>
      </c>
      <c r="AL13" s="467">
        <f>X13</f>
        <v>0</v>
      </c>
      <c r="AM13" s="467">
        <f>Y13</f>
        <v>0</v>
      </c>
    </row>
    <row r="14" spans="1:39" ht="17.25" customHeight="1" thickBot="1">
      <c r="A14" s="555"/>
      <c r="B14" s="556"/>
      <c r="C14" s="435" t="s">
        <v>274</v>
      </c>
      <c r="D14" s="401">
        <f>簡易収支計画!E38</f>
        <v>0</v>
      </c>
      <c r="E14" s="321" t="s">
        <v>47</v>
      </c>
      <c r="F14" s="6">
        <f>第1企業回収!$F$14+第2企業回収!$F$14+第3企業回収!$F$14+その他企業回収!$F$14</f>
        <v>0</v>
      </c>
      <c r="G14" s="6">
        <f>IF(OR(F15=$Z13,F15=$AA13,F15=$AD13,F15=$AB13,F15=$AC13,F15=$AE13,F15=$AF13),0,$V13)</f>
        <v>0</v>
      </c>
      <c r="H14" s="6">
        <f>IF(OR(F15=$Z13,F15=$AA13,F15=$AC13,F15=$AG13,F15=$AH13,F15=$AI13,F15=$AJ13),0,IF(OR(G15=$AG13,G15=$AH13,G15=$AI13,G15=$AJ13),0,$W13))</f>
        <v>0</v>
      </c>
      <c r="I14" s="6">
        <f>IF(OR(F15=$Z13,F15=$AA13,F15=$AB13,F15=$AD13,F15=$AG13,F15=$AH13,F15=$AK13,F15=$AL13),0,IF(OR(G15=$AG13,G15=$AH13,G15=$AK13,G15=$AL13),0,IF(OR(H15=$AK13,H15=$AL13),0,$X13)))</f>
        <v>0</v>
      </c>
      <c r="J14" s="43">
        <f>IF(OR(F15=$Z13,F15=$AB13,F15=$AE13,F15=$AG13,F15=$AI13,F15=$AK13,F15=$AM13),0,IF(OR(G15=$AG13,G15=$AI13,G15=$AK13,G15=$AM13),0,IF(OR(H15=$AK13,H15=$AM13),0,IF(I15=$AM13,0,$Y13))))</f>
        <v>0</v>
      </c>
      <c r="K14" s="43"/>
      <c r="L14" s="43"/>
      <c r="M14" s="44"/>
      <c r="N14" s="44"/>
      <c r="O14" s="44"/>
      <c r="P14" s="44"/>
      <c r="Q14" s="43"/>
      <c r="R14" s="240">
        <f t="shared" si="0"/>
        <v>0</v>
      </c>
      <c r="S14" s="239"/>
      <c r="T14" s="581"/>
      <c r="V14" s="471"/>
      <c r="W14" s="471"/>
      <c r="X14" s="471"/>
      <c r="Y14" s="471"/>
      <c r="Z14" s="462">
        <f>LARGE($Z13:$AM13,1)</f>
        <v>0</v>
      </c>
      <c r="AA14" s="462">
        <f>LARGE($Z13:$AM13,2)</f>
        <v>0</v>
      </c>
      <c r="AB14" s="462">
        <f>LARGE($Z13:$AM13,3)</f>
        <v>0</v>
      </c>
      <c r="AC14" s="462">
        <f>LARGE($Z13:$AM13,4)</f>
        <v>0</v>
      </c>
      <c r="AD14" s="462">
        <f>LARGE($Z13:$AM13,5)</f>
        <v>0</v>
      </c>
      <c r="AE14" s="462">
        <f>LARGE($Z13:$AM13,6)</f>
        <v>0</v>
      </c>
      <c r="AF14" s="462">
        <f>LARGE($Z13:$AM13,7)</f>
        <v>0</v>
      </c>
      <c r="AG14" s="462">
        <f>LARGE($Z13:$AM13,8)</f>
        <v>0</v>
      </c>
      <c r="AH14" s="462">
        <f>LARGE($Z13:$AM13,9)</f>
        <v>0</v>
      </c>
      <c r="AI14" s="462">
        <f>LARGE($Z13:$AM13,10)</f>
        <v>0</v>
      </c>
      <c r="AJ14" s="462">
        <f>LARGE($Z13:$AM13,11)</f>
        <v>0</v>
      </c>
      <c r="AK14" s="462">
        <f>LARGE($Z13:$AM13,12)</f>
        <v>0</v>
      </c>
      <c r="AL14" s="462">
        <f>LARGE($Z13:$AM13,13)</f>
        <v>0</v>
      </c>
      <c r="AM14" s="462">
        <f>LARGE($Z13:$AM13,14)</f>
        <v>0</v>
      </c>
    </row>
    <row r="15" spans="1:39" ht="17.25" customHeight="1" thickBot="1">
      <c r="A15" s="555"/>
      <c r="B15" s="557"/>
      <c r="C15" s="436" t="s">
        <v>275</v>
      </c>
      <c r="D15" s="406">
        <f>簡易収支計画!E39</f>
        <v>0</v>
      </c>
      <c r="E15" s="320" t="s">
        <v>93</v>
      </c>
      <c r="F15" s="63"/>
      <c r="G15" s="64"/>
      <c r="H15" s="64"/>
      <c r="I15" s="64"/>
      <c r="J15" s="64"/>
      <c r="K15" s="64"/>
      <c r="L15" s="64"/>
      <c r="M15" s="65"/>
      <c r="N15" s="65"/>
      <c r="O15" s="65"/>
      <c r="P15" s="65"/>
      <c r="Q15" s="66"/>
      <c r="R15" s="240">
        <f t="shared" si="0"/>
        <v>0</v>
      </c>
      <c r="S15" s="239"/>
      <c r="T15" s="581"/>
      <c r="V15" s="472"/>
      <c r="W15" s="473"/>
      <c r="X15" s="473"/>
      <c r="Y15" s="473"/>
      <c r="Z15" s="462"/>
    </row>
    <row r="16" spans="1:39" ht="17.25" customHeight="1" thickBot="1">
      <c r="A16" s="555"/>
      <c r="B16" s="561">
        <f>簡易収支計画!F4</f>
        <v>3</v>
      </c>
      <c r="C16" s="434" t="s">
        <v>272</v>
      </c>
      <c r="D16" s="395">
        <f>簡易収支計画!F36</f>
        <v>0</v>
      </c>
      <c r="E16" s="321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0">
        <f t="shared" si="0"/>
        <v>0</v>
      </c>
      <c r="S16" s="239"/>
      <c r="T16" s="581">
        <f t="shared" ref="T16" si="1">-(D16-SUM(R16:R19))</f>
        <v>0</v>
      </c>
      <c r="V16" s="457" t="s">
        <v>283</v>
      </c>
      <c r="W16" s="459" t="s">
        <v>284</v>
      </c>
      <c r="X16" s="459" t="s">
        <v>285</v>
      </c>
      <c r="Y16" s="459" t="s">
        <v>296</v>
      </c>
      <c r="Z16" s="463" t="s">
        <v>297</v>
      </c>
      <c r="AA16" s="463" t="s">
        <v>286</v>
      </c>
      <c r="AB16" s="463" t="s">
        <v>305</v>
      </c>
      <c r="AC16" s="463" t="s">
        <v>289</v>
      </c>
      <c r="AD16" s="463" t="s">
        <v>288</v>
      </c>
      <c r="AE16" s="463" t="s">
        <v>306</v>
      </c>
      <c r="AF16" s="463" t="s">
        <v>283</v>
      </c>
      <c r="AG16" s="465" t="s">
        <v>298</v>
      </c>
      <c r="AH16" s="465" t="s">
        <v>287</v>
      </c>
      <c r="AI16" s="465" t="s">
        <v>307</v>
      </c>
      <c r="AJ16" s="466" t="s">
        <v>284</v>
      </c>
      <c r="AK16" s="468" t="s">
        <v>299</v>
      </c>
      <c r="AL16" s="469" t="s">
        <v>303</v>
      </c>
      <c r="AM16" s="470" t="s">
        <v>296</v>
      </c>
    </row>
    <row r="17" spans="1:39" ht="17.25" customHeight="1">
      <c r="A17" s="555"/>
      <c r="B17" s="556"/>
      <c r="C17" s="435" t="s">
        <v>273</v>
      </c>
      <c r="D17" s="401">
        <f>簡易収支計画!F37</f>
        <v>0</v>
      </c>
      <c r="E17" s="321" t="s">
        <v>46</v>
      </c>
      <c r="F17" s="6">
        <f>第1企業回収!F17+第2企業回収!F17+第3企業回収!F17+その他企業回収!F17</f>
        <v>0</v>
      </c>
      <c r="G17" s="6">
        <f>第1企業回収!G17+第2企業回収!G17+第3企業回収!G17+その他企業回収!G17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0">
        <f t="shared" si="0"/>
        <v>0</v>
      </c>
      <c r="S17" s="239"/>
      <c r="T17" s="581"/>
      <c r="V17" s="458">
        <f>第1企業回収!$H$18+第2企業回収!$H$18+第3企業回収!$H$18+その他企業回収!$H$18</f>
        <v>0</v>
      </c>
      <c r="W17" s="458">
        <f>第1企業回収!$I$18+第2企業回収!$I$18+第3企業回収!$I$18+その他企業回収!$I$18</f>
        <v>0</v>
      </c>
      <c r="X17" s="460">
        <f>第1企業回収!$J$18+第2企業回収!$J$18+第3企業回収!$J$18+その他企業回収!$J$18</f>
        <v>0</v>
      </c>
      <c r="Y17" s="458">
        <f>第1企業回収!K$18+第2企業回収!K$18+第3企業回収!K$18+その他企業回収!K$18</f>
        <v>0</v>
      </c>
      <c r="Z17" s="464">
        <f t="shared" ref="Z17" si="2">SUM(V17:Y17)</f>
        <v>0</v>
      </c>
      <c r="AA17" s="464">
        <f t="shared" ref="AA17" si="3">SUM(V17:X17)</f>
        <v>0</v>
      </c>
      <c r="AB17" s="464">
        <f>V17+X17+Y17</f>
        <v>0</v>
      </c>
      <c r="AC17" s="464">
        <f t="shared" ref="AC17" si="4">SUM(V17:W17)</f>
        <v>0</v>
      </c>
      <c r="AD17" s="464">
        <f t="shared" ref="AD17" si="5">V17+X17</f>
        <v>0</v>
      </c>
      <c r="AE17" s="464">
        <f t="shared" ref="AE17" si="6">V17+Y17</f>
        <v>0</v>
      </c>
      <c r="AF17" s="464">
        <f t="shared" ref="AF17" si="7">V17</f>
        <v>0</v>
      </c>
      <c r="AG17" s="464">
        <f t="shared" ref="AG17" si="8">SUM(W17:Y17)</f>
        <v>0</v>
      </c>
      <c r="AH17" s="464">
        <f t="shared" ref="AH17" si="9">SUM(W17:X17)</f>
        <v>0</v>
      </c>
      <c r="AI17" s="464">
        <f t="shared" ref="AI17" si="10">W17+Y17</f>
        <v>0</v>
      </c>
      <c r="AJ17" s="464">
        <f t="shared" ref="AJ17" si="11">W17</f>
        <v>0</v>
      </c>
      <c r="AK17" s="467">
        <f t="shared" ref="AK17" si="12">SUM(X17:Y17)</f>
        <v>0</v>
      </c>
      <c r="AL17" s="467">
        <f t="shared" ref="AL17" si="13">X17</f>
        <v>0</v>
      </c>
      <c r="AM17" s="467">
        <f t="shared" ref="AM17" si="14">Y17</f>
        <v>0</v>
      </c>
    </row>
    <row r="18" spans="1:39" ht="17.25" customHeight="1" thickBot="1">
      <c r="A18" s="555"/>
      <c r="B18" s="556"/>
      <c r="C18" s="435" t="s">
        <v>274</v>
      </c>
      <c r="D18" s="401">
        <f>簡易収支計画!F38</f>
        <v>0</v>
      </c>
      <c r="E18" s="321" t="s">
        <v>47</v>
      </c>
      <c r="F18" s="43"/>
      <c r="G18" s="6">
        <f>第1企業回収!G18+第2企業回収!G18+第3企業回収!G18+その他企業回収!G18</f>
        <v>0</v>
      </c>
      <c r="H18" s="6">
        <f>IF(OR(G19=$Z17,G19=$AA17,G19=$AD17,G19=$AB17,G19=$AC17,G19=$AE17,G19=$AF17),0,$V17)</f>
        <v>0</v>
      </c>
      <c r="I18" s="6">
        <f>IF(OR(G19=$Z17,G19=$AA17,G19=$AC17,G19=$AG17,G19=$AH17,G19=$AI17,G19=$AJ17),0,IF(OR(H19=$AG17,H19=$AH17,H19=$AI17,H19=$AJ17),0,$W17))</f>
        <v>0</v>
      </c>
      <c r="J18" s="6">
        <f>IF(OR(G19=$Z17,G19=$AA17,G19=$AB17,G19=$AD17,G19=$AG17,G19=$AH17,G19=$AK17,G19=$AL17),0,IF(OR(H19=$AG17,H19=$AH17,H19=$AK17,H19=$AL17),0,IF(OR(I19=$AK17,I19=$AL17),0,$X17)))</f>
        <v>0</v>
      </c>
      <c r="K18" s="43">
        <f>IF(OR(G19=$Z17,G19=$AB17,G19=$AE17,G19=$AG17,G19=$AI17,G19=$AK17,G19=$AM17),0,IF(OR(H19=$AG17,H19=$AI17,H19=$AK17,H19=$AM17),0,IF(OR(I19=$AK17,I19=$AM17),0,IF(J19=$AM17,0,$Y17))))</f>
        <v>0</v>
      </c>
      <c r="L18" s="43"/>
      <c r="M18" s="44"/>
      <c r="N18" s="44"/>
      <c r="O18" s="44"/>
      <c r="P18" s="44"/>
      <c r="Q18" s="43"/>
      <c r="R18" s="240">
        <f t="shared" si="0"/>
        <v>0</v>
      </c>
      <c r="S18" s="239"/>
      <c r="T18" s="581"/>
      <c r="V18" s="471"/>
      <c r="W18" s="471"/>
      <c r="X18" s="471"/>
      <c r="Y18" s="471"/>
      <c r="Z18" s="462">
        <f t="shared" ref="Z18" si="15">LARGE($Z17:$AM17,1)</f>
        <v>0</v>
      </c>
      <c r="AA18" s="462">
        <f t="shared" ref="AA18" si="16">LARGE($Z17:$AM17,2)</f>
        <v>0</v>
      </c>
      <c r="AB18" s="462">
        <f t="shared" ref="AB18" si="17">LARGE($Z17:$AM17,3)</f>
        <v>0</v>
      </c>
      <c r="AC18" s="462">
        <f t="shared" ref="AC18" si="18">LARGE($Z17:$AM17,4)</f>
        <v>0</v>
      </c>
      <c r="AD18" s="462">
        <f t="shared" ref="AD18" si="19">LARGE($Z17:$AM17,5)</f>
        <v>0</v>
      </c>
      <c r="AE18" s="462">
        <f t="shared" ref="AE18" si="20">LARGE($Z17:$AM17,6)</f>
        <v>0</v>
      </c>
      <c r="AF18" s="462">
        <f t="shared" ref="AF18" si="21">LARGE($Z17:$AM17,7)</f>
        <v>0</v>
      </c>
      <c r="AG18" s="462">
        <f t="shared" ref="AG18" si="22">LARGE($Z17:$AM17,8)</f>
        <v>0</v>
      </c>
      <c r="AH18" s="462">
        <f t="shared" ref="AH18" si="23">LARGE($Z17:$AM17,9)</f>
        <v>0</v>
      </c>
      <c r="AI18" s="462">
        <f t="shared" ref="AI18" si="24">LARGE($Z17:$AM17,10)</f>
        <v>0</v>
      </c>
      <c r="AJ18" s="462">
        <f t="shared" ref="AJ18" si="25">LARGE($Z17:$AM17,11)</f>
        <v>0</v>
      </c>
      <c r="AK18" s="462">
        <f t="shared" ref="AK18" si="26">LARGE($Z17:$AM17,12)</f>
        <v>0</v>
      </c>
      <c r="AL18" s="462">
        <f t="shared" ref="AL18" si="27">LARGE($Z17:$AM17,13)</f>
        <v>0</v>
      </c>
      <c r="AM18" s="462">
        <f t="shared" ref="AM18" si="28">LARGE($Z17:$AM17,14)</f>
        <v>0</v>
      </c>
    </row>
    <row r="19" spans="1:39" ht="17.25" customHeight="1" thickBot="1">
      <c r="A19" s="555"/>
      <c r="B19" s="557"/>
      <c r="C19" s="436" t="s">
        <v>275</v>
      </c>
      <c r="D19" s="406">
        <f>簡易収支計画!F39</f>
        <v>0</v>
      </c>
      <c r="E19" s="320" t="s">
        <v>93</v>
      </c>
      <c r="F19" s="441"/>
      <c r="G19" s="64"/>
      <c r="H19" s="64"/>
      <c r="I19" s="64"/>
      <c r="J19" s="64"/>
      <c r="K19" s="64"/>
      <c r="L19" s="64"/>
      <c r="M19" s="65"/>
      <c r="N19" s="65"/>
      <c r="O19" s="65"/>
      <c r="P19" s="65"/>
      <c r="Q19" s="66"/>
      <c r="R19" s="240">
        <f t="shared" si="0"/>
        <v>0</v>
      </c>
      <c r="S19" s="239"/>
      <c r="T19" s="581"/>
      <c r="V19" s="457"/>
      <c r="W19" s="459"/>
      <c r="X19" s="459"/>
      <c r="Y19" s="459"/>
      <c r="Z19" s="462"/>
    </row>
    <row r="20" spans="1:39" ht="17.25" customHeight="1" thickBot="1">
      <c r="A20" s="555"/>
      <c r="B20" s="558">
        <f>簡易収支計画!G4</f>
        <v>4</v>
      </c>
      <c r="C20" s="434" t="s">
        <v>272</v>
      </c>
      <c r="D20" s="395">
        <f>簡易収支計画!G36</f>
        <v>0</v>
      </c>
      <c r="E20" s="321" t="s">
        <v>45</v>
      </c>
      <c r="F20" s="45">
        <f>第1企業回収!F20+第2企業回収!F20+第3企業回収!F20+その他企業回収!F20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0">
        <f t="shared" si="0"/>
        <v>0</v>
      </c>
      <c r="S20" s="239"/>
      <c r="T20" s="581">
        <f t="shared" ref="T20" si="29">-(D20-SUM(R20:R23))</f>
        <v>0</v>
      </c>
      <c r="V20" s="457" t="s">
        <v>283</v>
      </c>
      <c r="W20" s="459" t="s">
        <v>284</v>
      </c>
      <c r="X20" s="459" t="s">
        <v>285</v>
      </c>
      <c r="Y20" s="459" t="s">
        <v>296</v>
      </c>
      <c r="Z20" s="463" t="s">
        <v>297</v>
      </c>
      <c r="AA20" s="463" t="s">
        <v>286</v>
      </c>
      <c r="AB20" s="463" t="s">
        <v>305</v>
      </c>
      <c r="AC20" s="463" t="s">
        <v>289</v>
      </c>
      <c r="AD20" s="463" t="s">
        <v>288</v>
      </c>
      <c r="AE20" s="463" t="s">
        <v>306</v>
      </c>
      <c r="AF20" s="463" t="s">
        <v>283</v>
      </c>
      <c r="AG20" s="465" t="s">
        <v>298</v>
      </c>
      <c r="AH20" s="465" t="s">
        <v>287</v>
      </c>
      <c r="AI20" s="465" t="s">
        <v>307</v>
      </c>
      <c r="AJ20" s="466" t="s">
        <v>284</v>
      </c>
      <c r="AK20" s="468" t="s">
        <v>299</v>
      </c>
      <c r="AL20" s="469" t="s">
        <v>303</v>
      </c>
      <c r="AM20" s="470" t="s">
        <v>296</v>
      </c>
    </row>
    <row r="21" spans="1:39" ht="17.25" customHeight="1">
      <c r="A21" s="555"/>
      <c r="B21" s="559"/>
      <c r="C21" s="435" t="s">
        <v>273</v>
      </c>
      <c r="D21" s="401">
        <f>簡易収支計画!G37</f>
        <v>0</v>
      </c>
      <c r="E21" s="321" t="s">
        <v>46</v>
      </c>
      <c r="G21" s="45">
        <f>第1企業回収!G21+第2企業回収!G21+第3企業回収!G21+その他企業回収!G21</f>
        <v>0</v>
      </c>
      <c r="H21" s="45">
        <f>第1企業回収!H21+第2企業回収!H21+第3企業回収!H21+その他企業回収!H21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0">
        <f t="shared" si="0"/>
        <v>0</v>
      </c>
      <c r="S21" s="239"/>
      <c r="T21" s="581"/>
      <c r="V21" s="458">
        <f>第1企業回収!$I$22+第2企業回収!$I$22+第3企業回収!$I$22+その他企業回収!$I$22</f>
        <v>0</v>
      </c>
      <c r="W21" s="458">
        <f>第1企業回収!$J$22+第2企業回収!$J$22+第3企業回収!$J$22+その他企業回収!$J$22</f>
        <v>0</v>
      </c>
      <c r="X21" s="460">
        <f>第1企業回収!K$22+第2企業回収!K$22+第3企業回収!K$22+その他企業回収!K$22</f>
        <v>0</v>
      </c>
      <c r="Y21" s="458">
        <f>第1企業回収!$L$22+第2企業回収!$L$22+第3企業回収!$L$22+その他企業回収!$L$22</f>
        <v>0</v>
      </c>
      <c r="Z21" s="464">
        <f t="shared" ref="Z21" si="30">SUM(V21:Y21)</f>
        <v>0</v>
      </c>
      <c r="AA21" s="464">
        <f t="shared" ref="AA21" si="31">SUM(V21:X21)</f>
        <v>0</v>
      </c>
      <c r="AB21" s="464">
        <f>V21+X21+Y21</f>
        <v>0</v>
      </c>
      <c r="AC21" s="464">
        <f t="shared" ref="AC21" si="32">SUM(V21:W21)</f>
        <v>0</v>
      </c>
      <c r="AD21" s="464">
        <f t="shared" ref="AD21" si="33">V21+X21</f>
        <v>0</v>
      </c>
      <c r="AE21" s="464">
        <f t="shared" ref="AE21" si="34">V21+Y21</f>
        <v>0</v>
      </c>
      <c r="AF21" s="464">
        <f t="shared" ref="AF21" si="35">V21</f>
        <v>0</v>
      </c>
      <c r="AG21" s="464">
        <f t="shared" ref="AG21" si="36">SUM(W21:Y21)</f>
        <v>0</v>
      </c>
      <c r="AH21" s="464">
        <f t="shared" ref="AH21" si="37">SUM(W21:X21)</f>
        <v>0</v>
      </c>
      <c r="AI21" s="464">
        <f t="shared" ref="AI21" si="38">W21+Y21</f>
        <v>0</v>
      </c>
      <c r="AJ21" s="464">
        <f t="shared" ref="AJ21" si="39">W21</f>
        <v>0</v>
      </c>
      <c r="AK21" s="467">
        <f t="shared" ref="AK21" si="40">SUM(X21:Y21)</f>
        <v>0</v>
      </c>
      <c r="AL21" s="467">
        <f t="shared" ref="AL21" si="41">X21</f>
        <v>0</v>
      </c>
      <c r="AM21" s="467">
        <f t="shared" ref="AM21" si="42">Y21</f>
        <v>0</v>
      </c>
    </row>
    <row r="22" spans="1:39" ht="17.25" customHeight="1" thickBot="1">
      <c r="A22" s="555"/>
      <c r="B22" s="559"/>
      <c r="C22" s="435" t="s">
        <v>274</v>
      </c>
      <c r="D22" s="401">
        <f>簡易収支計画!G38</f>
        <v>0</v>
      </c>
      <c r="E22" s="321" t="s">
        <v>47</v>
      </c>
      <c r="F22" s="43"/>
      <c r="G22" s="43"/>
      <c r="H22" s="45">
        <f>第1企業回収!H22+第2企業回収!H22+第3企業回収!H22+その他企業回収!H22</f>
        <v>0</v>
      </c>
      <c r="I22" s="6">
        <f>IF(OR(H23=$Z21,H23=$AA21,H23=$AD21,H23=$AB21,H23=$AC21,H23=$AE21,H23=$AF21),0,$V21)</f>
        <v>0</v>
      </c>
      <c r="J22" s="6">
        <f>IF(OR(H23=$Z21,H23=$AA21,H23=$AC21,H23=$AG21,H23=$AH21,H23=$AI21,H23=$AJ21),0,IF(OR(I23=$AG21,I23=$AH21,I23=$AI21,I23=$AJ21),0,$W21))</f>
        <v>0</v>
      </c>
      <c r="K22" s="6">
        <f>IF(OR(H23=$Z21,H23=$AA21,H23=$AB21,H23=$AD21,H23=$AG21,H23=$AH21,H23=$AK21,H23=$AL21),0,IF(OR(I23=$AG21,I23=$AH21,I23=$AK21,I23=$AL21),0,IF(OR(J23=$AK21,J23=$AL21),0,$X21)))</f>
        <v>0</v>
      </c>
      <c r="L22" s="43">
        <f>IF(OR(H23=$Z21,H23=$AB21,H23=$AE21,H23=$AG21,H23=$AI21,H23=$AK21,H23=$AM21),0,IF(OR(I23=$AG21,I23=$AI21,I23=$AK21,I23=$AM21),0,IF(OR(J23=$AK21,J23=$AM21),0,IF(K23=$AM21,0,$Y21))))</f>
        <v>0</v>
      </c>
      <c r="M22" s="44"/>
      <c r="N22" s="44"/>
      <c r="O22" s="44"/>
      <c r="P22" s="44"/>
      <c r="Q22" s="43"/>
      <c r="R22" s="240">
        <f t="shared" si="0"/>
        <v>0</v>
      </c>
      <c r="S22" s="239"/>
      <c r="T22" s="581"/>
      <c r="V22" s="471"/>
      <c r="W22" s="471"/>
      <c r="X22" s="471"/>
      <c r="Y22" s="471"/>
      <c r="Z22" s="462">
        <f t="shared" ref="Z22" si="43">LARGE($Z21:$AM21,1)</f>
        <v>0</v>
      </c>
      <c r="AA22" s="462">
        <f t="shared" ref="AA22" si="44">LARGE($Z21:$AM21,2)</f>
        <v>0</v>
      </c>
      <c r="AB22" s="462">
        <f t="shared" ref="AB22" si="45">LARGE($Z21:$AM21,3)</f>
        <v>0</v>
      </c>
      <c r="AC22" s="462">
        <f t="shared" ref="AC22" si="46">LARGE($Z21:$AM21,4)</f>
        <v>0</v>
      </c>
      <c r="AD22" s="462">
        <f t="shared" ref="AD22" si="47">LARGE($Z21:$AM21,5)</f>
        <v>0</v>
      </c>
      <c r="AE22" s="462">
        <f t="shared" ref="AE22" si="48">LARGE($Z21:$AM21,6)</f>
        <v>0</v>
      </c>
      <c r="AF22" s="462">
        <f t="shared" ref="AF22" si="49">LARGE($Z21:$AM21,7)</f>
        <v>0</v>
      </c>
      <c r="AG22" s="462">
        <f t="shared" ref="AG22" si="50">LARGE($Z21:$AM21,8)</f>
        <v>0</v>
      </c>
      <c r="AH22" s="462">
        <f t="shared" ref="AH22" si="51">LARGE($Z21:$AM21,9)</f>
        <v>0</v>
      </c>
      <c r="AI22" s="462">
        <f t="shared" ref="AI22" si="52">LARGE($Z21:$AM21,10)</f>
        <v>0</v>
      </c>
      <c r="AJ22" s="462">
        <f t="shared" ref="AJ22" si="53">LARGE($Z21:$AM21,11)</f>
        <v>0</v>
      </c>
      <c r="AK22" s="462">
        <f t="shared" ref="AK22" si="54">LARGE($Z21:$AM21,12)</f>
        <v>0</v>
      </c>
      <c r="AL22" s="462">
        <f t="shared" ref="AL22" si="55">LARGE($Z21:$AM21,13)</f>
        <v>0</v>
      </c>
      <c r="AM22" s="462">
        <f t="shared" ref="AM22" si="56">LARGE($Z21:$AM21,14)</f>
        <v>0</v>
      </c>
    </row>
    <row r="23" spans="1:39" ht="17.25" customHeight="1" thickBot="1">
      <c r="A23" s="555"/>
      <c r="B23" s="560"/>
      <c r="C23" s="436" t="s">
        <v>275</v>
      </c>
      <c r="D23" s="406">
        <f>簡易収支計画!G39</f>
        <v>0</v>
      </c>
      <c r="E23" s="320" t="s">
        <v>93</v>
      </c>
      <c r="F23" s="63"/>
      <c r="G23" s="64"/>
      <c r="H23" s="64"/>
      <c r="I23" s="64"/>
      <c r="J23" s="64"/>
      <c r="K23" s="64"/>
      <c r="L23" s="64"/>
      <c r="M23" s="65"/>
      <c r="N23" s="65"/>
      <c r="O23" s="65"/>
      <c r="P23" s="65"/>
      <c r="Q23" s="66"/>
      <c r="R23" s="240">
        <f t="shared" si="0"/>
        <v>0</v>
      </c>
      <c r="S23" s="239"/>
      <c r="T23" s="581"/>
      <c r="V23" s="472"/>
      <c r="W23" s="473"/>
      <c r="X23" s="473"/>
      <c r="Y23" s="473"/>
      <c r="Z23" s="462"/>
    </row>
    <row r="24" spans="1:39" ht="17.25" customHeight="1" thickBot="1">
      <c r="A24" s="555"/>
      <c r="B24" s="558">
        <f>簡易収支計画!H4</f>
        <v>5</v>
      </c>
      <c r="C24" s="434" t="s">
        <v>272</v>
      </c>
      <c r="D24" s="395">
        <f>簡易収支計画!H36</f>
        <v>0</v>
      </c>
      <c r="E24" s="321" t="s">
        <v>45</v>
      </c>
      <c r="F24" s="45"/>
      <c r="G24" s="45">
        <f>第1企業回収!G24+第2企業回収!G24+第3企業回収!G24+その他企業回収!G24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0">
        <f t="shared" si="0"/>
        <v>0</v>
      </c>
      <c r="S24" s="239"/>
      <c r="T24" s="581">
        <f t="shared" ref="T24" si="57">-(D24-SUM(R24:R27))</f>
        <v>0</v>
      </c>
      <c r="V24" s="457" t="s">
        <v>283</v>
      </c>
      <c r="W24" s="459" t="s">
        <v>284</v>
      </c>
      <c r="X24" s="459" t="s">
        <v>285</v>
      </c>
      <c r="Y24" s="459" t="s">
        <v>296</v>
      </c>
      <c r="Z24" s="463" t="s">
        <v>297</v>
      </c>
      <c r="AA24" s="463" t="s">
        <v>286</v>
      </c>
      <c r="AB24" s="463" t="s">
        <v>305</v>
      </c>
      <c r="AC24" s="463" t="s">
        <v>289</v>
      </c>
      <c r="AD24" s="463" t="s">
        <v>288</v>
      </c>
      <c r="AE24" s="463" t="s">
        <v>306</v>
      </c>
      <c r="AF24" s="463" t="s">
        <v>283</v>
      </c>
      <c r="AG24" s="465" t="s">
        <v>298</v>
      </c>
      <c r="AH24" s="465" t="s">
        <v>287</v>
      </c>
      <c r="AI24" s="465" t="s">
        <v>307</v>
      </c>
      <c r="AJ24" s="466" t="s">
        <v>284</v>
      </c>
      <c r="AK24" s="468" t="s">
        <v>299</v>
      </c>
      <c r="AL24" s="469" t="s">
        <v>303</v>
      </c>
      <c r="AM24" s="470" t="s">
        <v>296</v>
      </c>
    </row>
    <row r="25" spans="1:39" ht="17.25" customHeight="1">
      <c r="A25" s="555"/>
      <c r="B25" s="559"/>
      <c r="C25" s="435" t="s">
        <v>273</v>
      </c>
      <c r="D25" s="401">
        <f>簡易収支計画!H37</f>
        <v>0</v>
      </c>
      <c r="E25" s="321" t="s">
        <v>46</v>
      </c>
      <c r="F25" s="6"/>
      <c r="H25" s="45">
        <f>第1企業回収!H25+第2企業回収!H25+第3企業回収!H25+その他企業回収!H25</f>
        <v>0</v>
      </c>
      <c r="I25" s="45">
        <f>第1企業回収!I25+第2企業回収!I25+第3企業回収!I25+その他企業回収!I25</f>
        <v>0</v>
      </c>
      <c r="J25" s="6"/>
      <c r="K25" s="6"/>
      <c r="L25" s="6"/>
      <c r="M25" s="7"/>
      <c r="N25" s="7"/>
      <c r="O25" s="7"/>
      <c r="P25" s="7"/>
      <c r="Q25" s="6"/>
      <c r="R25" s="240">
        <f t="shared" si="0"/>
        <v>0</v>
      </c>
      <c r="S25" s="239"/>
      <c r="T25" s="581"/>
      <c r="V25" s="458">
        <f>第1企業回収!$J$26+第2企業回収!$J$26+第3企業回収!$J$26+その他企業回収!$J$26</f>
        <v>0</v>
      </c>
      <c r="W25" s="458">
        <f>第1企業回収!$K$26+第2企業回収!$K$26+第3企業回収!$K$26+その他企業回収!$K$26</f>
        <v>0</v>
      </c>
      <c r="X25" s="460">
        <f>第1企業回収!L$26+第2企業回収!L$26+第3企業回収!L$26+その他企業回収!L$26</f>
        <v>0</v>
      </c>
      <c r="Y25" s="458">
        <f>第1企業回収!M$26+第2企業回収!M$26+第3企業回収!M$26+その他企業回収!M$26</f>
        <v>0</v>
      </c>
      <c r="Z25" s="464">
        <f t="shared" ref="Z25" si="58">SUM(V25:Y25)</f>
        <v>0</v>
      </c>
      <c r="AA25" s="464">
        <f t="shared" ref="AA25" si="59">SUM(V25:X25)</f>
        <v>0</v>
      </c>
      <c r="AB25" s="464">
        <f>V25+X25+Y25</f>
        <v>0</v>
      </c>
      <c r="AC25" s="464">
        <f t="shared" ref="AC25" si="60">SUM(V25:W25)</f>
        <v>0</v>
      </c>
      <c r="AD25" s="464">
        <f t="shared" ref="AD25" si="61">V25+X25</f>
        <v>0</v>
      </c>
      <c r="AE25" s="464">
        <f t="shared" ref="AE25" si="62">V25+Y25</f>
        <v>0</v>
      </c>
      <c r="AF25" s="464">
        <f t="shared" ref="AF25" si="63">V25</f>
        <v>0</v>
      </c>
      <c r="AG25" s="464">
        <f t="shared" ref="AG25" si="64">SUM(W25:Y25)</f>
        <v>0</v>
      </c>
      <c r="AH25" s="464">
        <f t="shared" ref="AH25" si="65">SUM(W25:X25)</f>
        <v>0</v>
      </c>
      <c r="AI25" s="464">
        <f t="shared" ref="AI25" si="66">W25+Y25</f>
        <v>0</v>
      </c>
      <c r="AJ25" s="464">
        <f t="shared" ref="AJ25" si="67">W25</f>
        <v>0</v>
      </c>
      <c r="AK25" s="467">
        <f t="shared" ref="AK25" si="68">SUM(X25:Y25)</f>
        <v>0</v>
      </c>
      <c r="AL25" s="467">
        <f t="shared" ref="AL25" si="69">X25</f>
        <v>0</v>
      </c>
      <c r="AM25" s="467">
        <f t="shared" ref="AM25" si="70">Y25</f>
        <v>0</v>
      </c>
    </row>
    <row r="26" spans="1:39" ht="17.25" customHeight="1" thickBot="1">
      <c r="A26" s="555"/>
      <c r="B26" s="559"/>
      <c r="C26" s="435" t="s">
        <v>274</v>
      </c>
      <c r="D26" s="401">
        <f>簡易収支計画!H38</f>
        <v>0</v>
      </c>
      <c r="E26" s="321" t="s">
        <v>47</v>
      </c>
      <c r="F26" s="6"/>
      <c r="G26" s="43"/>
      <c r="H26" s="43"/>
      <c r="I26" s="45">
        <f>第1企業回収!I26+第2企業回収!I26+第3企業回収!I26+その他企業回収!I26</f>
        <v>0</v>
      </c>
      <c r="J26" s="6">
        <f>IF(OR(I27=$Z25,I27=$AA25,I27=$AD25,I27=$AB25,I27=$AC25,I27=$AE25,I27=$AF25),0,$V25)</f>
        <v>0</v>
      </c>
      <c r="K26" s="6">
        <f>IF(OR(I27=$Z25,I27=$AA25,I27=$AC25,I27=$AG25,I27=$AH25,I27=$AI25,I27=$AJ25),0,IF(OR(J27=$AG25,J27=$AH25,J27=$AI25,J27=$AJ25),0,$W25))</f>
        <v>0</v>
      </c>
      <c r="L26" s="6">
        <f>IF(OR(I27=$Z25,I27=$AA25,I27=$AB25,I27=$AD25,I27=$AG25,I27=$AH25,I27=$AK25,I27=$AL25),0,IF(OR(J27=$AG25,J27=$AH25,J27=$AK25,J27=$AL25),0,IF(OR(K27=$AK25,K27=$AL25),0,$X25)))</f>
        <v>0</v>
      </c>
      <c r="M26" s="43">
        <f>IF(OR(I27=$Z25,I27=$AB25,I27=$AE25,I27=$AG25,I27=$AI25,I27=$AK25,I27=$AM25),0,IF(OR(J27=$AG25,J27=$AI25,J27=$AK25,J27=$AM25),0,IF(OR(K27=$AK25,K27=$AM25),0,IF(L27=$AM25,0,$Y25))))</f>
        <v>0</v>
      </c>
      <c r="N26" s="7"/>
      <c r="O26" s="7"/>
      <c r="P26" s="7"/>
      <c r="Q26" s="6"/>
      <c r="R26" s="240">
        <f t="shared" si="0"/>
        <v>0</v>
      </c>
      <c r="S26" s="239"/>
      <c r="T26" s="581"/>
      <c r="V26" s="471"/>
      <c r="W26" s="471"/>
      <c r="X26" s="471"/>
      <c r="Y26" s="471"/>
      <c r="Z26" s="462">
        <f t="shared" ref="Z26" si="71">LARGE($Z25:$AM25,1)</f>
        <v>0</v>
      </c>
      <c r="AA26" s="462">
        <f t="shared" ref="AA26" si="72">LARGE($Z25:$AM25,2)</f>
        <v>0</v>
      </c>
      <c r="AB26" s="462">
        <f t="shared" ref="AB26" si="73">LARGE($Z25:$AM25,3)</f>
        <v>0</v>
      </c>
      <c r="AC26" s="462">
        <f t="shared" ref="AC26" si="74">LARGE($Z25:$AM25,4)</f>
        <v>0</v>
      </c>
      <c r="AD26" s="462">
        <f t="shared" ref="AD26" si="75">LARGE($Z25:$AM25,5)</f>
        <v>0</v>
      </c>
      <c r="AE26" s="462">
        <f t="shared" ref="AE26" si="76">LARGE($Z25:$AM25,6)</f>
        <v>0</v>
      </c>
      <c r="AF26" s="462">
        <f t="shared" ref="AF26" si="77">LARGE($Z25:$AM25,7)</f>
        <v>0</v>
      </c>
      <c r="AG26" s="462">
        <f t="shared" ref="AG26" si="78">LARGE($Z25:$AM25,8)</f>
        <v>0</v>
      </c>
      <c r="AH26" s="462">
        <f t="shared" ref="AH26" si="79">LARGE($Z25:$AM25,9)</f>
        <v>0</v>
      </c>
      <c r="AI26" s="462">
        <f t="shared" ref="AI26" si="80">LARGE($Z25:$AM25,10)</f>
        <v>0</v>
      </c>
      <c r="AJ26" s="462">
        <f t="shared" ref="AJ26" si="81">LARGE($Z25:$AM25,11)</f>
        <v>0</v>
      </c>
      <c r="AK26" s="462">
        <f t="shared" ref="AK26" si="82">LARGE($Z25:$AM25,12)</f>
        <v>0</v>
      </c>
      <c r="AL26" s="462">
        <f t="shared" ref="AL26" si="83">LARGE($Z25:$AM25,13)</f>
        <v>0</v>
      </c>
      <c r="AM26" s="462">
        <f t="shared" ref="AM26" si="84">LARGE($Z25:$AM25,14)</f>
        <v>0</v>
      </c>
    </row>
    <row r="27" spans="1:39" ht="17.25" customHeight="1" thickBot="1">
      <c r="A27" s="555"/>
      <c r="B27" s="560"/>
      <c r="C27" s="436" t="s">
        <v>275</v>
      </c>
      <c r="D27" s="406">
        <f>簡易収支計画!H39</f>
        <v>0</v>
      </c>
      <c r="E27" s="321" t="s">
        <v>93</v>
      </c>
      <c r="F27" s="63"/>
      <c r="G27" s="64"/>
      <c r="H27" s="64"/>
      <c r="I27" s="64"/>
      <c r="J27" s="64"/>
      <c r="K27" s="64"/>
      <c r="L27" s="64"/>
      <c r="M27" s="65"/>
      <c r="N27" s="65"/>
      <c r="O27" s="65"/>
      <c r="P27" s="65"/>
      <c r="Q27" s="66"/>
      <c r="R27" s="240">
        <f t="shared" si="0"/>
        <v>0</v>
      </c>
      <c r="S27" s="239"/>
      <c r="T27" s="581"/>
      <c r="V27" s="472"/>
      <c r="W27" s="473"/>
      <c r="X27" s="473"/>
      <c r="Y27" s="473"/>
      <c r="Z27" s="462"/>
    </row>
    <row r="28" spans="1:39" ht="17.25" customHeight="1" thickBot="1">
      <c r="A28" s="555"/>
      <c r="B28" s="558">
        <f>簡易収支計画!I4</f>
        <v>6</v>
      </c>
      <c r="C28" s="434" t="s">
        <v>272</v>
      </c>
      <c r="D28" s="395">
        <f>簡易収支計画!I36</f>
        <v>0</v>
      </c>
      <c r="E28" s="321" t="s">
        <v>45</v>
      </c>
      <c r="F28" s="6"/>
      <c r="G28" s="6"/>
      <c r="H28" s="45">
        <f>第1企業回収!H28+第2企業回収!H28+第3企業回収!H28+その他企業回収!H28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0">
        <f t="shared" si="0"/>
        <v>0</v>
      </c>
      <c r="S28" s="239"/>
      <c r="T28" s="581">
        <f t="shared" ref="T28" si="85">-(D28-SUM(R28:R31))</f>
        <v>0</v>
      </c>
      <c r="V28" s="457" t="s">
        <v>283</v>
      </c>
      <c r="W28" s="459" t="s">
        <v>284</v>
      </c>
      <c r="X28" s="459" t="s">
        <v>285</v>
      </c>
      <c r="Y28" s="459" t="s">
        <v>296</v>
      </c>
      <c r="Z28" s="463" t="s">
        <v>297</v>
      </c>
      <c r="AA28" s="463" t="s">
        <v>286</v>
      </c>
      <c r="AB28" s="463" t="s">
        <v>305</v>
      </c>
      <c r="AC28" s="463" t="s">
        <v>289</v>
      </c>
      <c r="AD28" s="463" t="s">
        <v>288</v>
      </c>
      <c r="AE28" s="463" t="s">
        <v>306</v>
      </c>
      <c r="AF28" s="463" t="s">
        <v>283</v>
      </c>
      <c r="AG28" s="465" t="s">
        <v>298</v>
      </c>
      <c r="AH28" s="465" t="s">
        <v>287</v>
      </c>
      <c r="AI28" s="465" t="s">
        <v>307</v>
      </c>
      <c r="AJ28" s="466" t="s">
        <v>284</v>
      </c>
      <c r="AK28" s="468" t="s">
        <v>299</v>
      </c>
      <c r="AL28" s="469" t="s">
        <v>303</v>
      </c>
      <c r="AM28" s="470" t="s">
        <v>296</v>
      </c>
    </row>
    <row r="29" spans="1:39" ht="17.25" customHeight="1">
      <c r="A29" s="555"/>
      <c r="B29" s="559"/>
      <c r="C29" s="435" t="s">
        <v>273</v>
      </c>
      <c r="D29" s="401">
        <f>簡易収支計画!I37</f>
        <v>0</v>
      </c>
      <c r="E29" s="321" t="s">
        <v>46</v>
      </c>
      <c r="F29" s="6"/>
      <c r="G29" s="6"/>
      <c r="I29" s="45">
        <f>第1企業回収!I29+第2企業回収!I29+第3企業回収!I29+その他企業回収!I29</f>
        <v>0</v>
      </c>
      <c r="J29" s="45">
        <f>第1企業回収!J29+第2企業回収!J29+第3企業回収!J29+その他企業回収!J29</f>
        <v>0</v>
      </c>
      <c r="K29" s="6"/>
      <c r="L29" s="6"/>
      <c r="M29" s="6"/>
      <c r="N29" s="7"/>
      <c r="O29" s="7"/>
      <c r="P29" s="7"/>
      <c r="Q29" s="6"/>
      <c r="R29" s="240">
        <f t="shared" si="0"/>
        <v>0</v>
      </c>
      <c r="S29" s="239"/>
      <c r="T29" s="581"/>
      <c r="V29" s="458">
        <f>第1企業回収!$K$30+第2企業回収!$K$30+第3企業回収!$K$30+その他企業回収!$K$30</f>
        <v>0</v>
      </c>
      <c r="W29" s="458">
        <f>第1企業回収!$L$30+第2企業回収!$L$30+第3企業回収!$L$30+その他企業回収!$L$30</f>
        <v>0</v>
      </c>
      <c r="X29" s="460">
        <f>第1企業回収!M$30+第2企業回収!M$30+第3企業回収!M$30+その他企業回収!M$30</f>
        <v>0</v>
      </c>
      <c r="Y29" s="458">
        <f>第1企業回収!N$30+第2企業回収!N$30+第3企業回収!N$30+その他企業回収!N$30</f>
        <v>0</v>
      </c>
      <c r="Z29" s="464">
        <f t="shared" ref="Z29" si="86">SUM(V29:Y29)</f>
        <v>0</v>
      </c>
      <c r="AA29" s="464">
        <f t="shared" ref="AA29" si="87">SUM(V29:X29)</f>
        <v>0</v>
      </c>
      <c r="AB29" s="464">
        <f>V29+X29+Y29</f>
        <v>0</v>
      </c>
      <c r="AC29" s="464">
        <f t="shared" ref="AC29" si="88">SUM(V29:W29)</f>
        <v>0</v>
      </c>
      <c r="AD29" s="464">
        <f t="shared" ref="AD29" si="89">V29+X29</f>
        <v>0</v>
      </c>
      <c r="AE29" s="464">
        <f t="shared" ref="AE29" si="90">V29+Y29</f>
        <v>0</v>
      </c>
      <c r="AF29" s="464">
        <f t="shared" ref="AF29" si="91">V29</f>
        <v>0</v>
      </c>
      <c r="AG29" s="464">
        <f t="shared" ref="AG29" si="92">SUM(W29:Y29)</f>
        <v>0</v>
      </c>
      <c r="AH29" s="464">
        <f t="shared" ref="AH29" si="93">SUM(W29:X29)</f>
        <v>0</v>
      </c>
      <c r="AI29" s="464">
        <f t="shared" ref="AI29" si="94">W29+Y29</f>
        <v>0</v>
      </c>
      <c r="AJ29" s="464">
        <f t="shared" ref="AJ29" si="95">W29</f>
        <v>0</v>
      </c>
      <c r="AK29" s="467">
        <f t="shared" ref="AK29" si="96">SUM(X29:Y29)</f>
        <v>0</v>
      </c>
      <c r="AL29" s="467">
        <f t="shared" ref="AL29" si="97">X29</f>
        <v>0</v>
      </c>
      <c r="AM29" s="467">
        <f t="shared" ref="AM29" si="98">Y29</f>
        <v>0</v>
      </c>
    </row>
    <row r="30" spans="1:39" ht="17.25" customHeight="1" thickBot="1">
      <c r="A30" s="555"/>
      <c r="B30" s="559"/>
      <c r="C30" s="435" t="s">
        <v>274</v>
      </c>
      <c r="D30" s="401">
        <f>簡易収支計画!I38</f>
        <v>0</v>
      </c>
      <c r="E30" s="321" t="s">
        <v>47</v>
      </c>
      <c r="F30" s="6"/>
      <c r="G30" s="6"/>
      <c r="H30" s="43"/>
      <c r="I30" s="43"/>
      <c r="J30" s="45">
        <f>第1企業回収!J30+第2企業回収!J30+第3企業回収!J30+その他企業回収!J30</f>
        <v>0</v>
      </c>
      <c r="K30" s="6">
        <f>IF(OR(J31=$Z29,J31=$AA29,J31=$AD29,J31=$AB29,J31=$AC29,J31=$AE29,J31=$AF29),0,$V29)</f>
        <v>0</v>
      </c>
      <c r="L30" s="6">
        <f>IF(OR(J31=$Z29,J31=$AA29,J31=$AC29,J31=$AG29,J31=$AH29,J31=$AI29,J31=$AJ29),0,IF(OR(K31=$AG29,K31=$AH29,K31=$AI29,K31=$AJ29),0,$W29))</f>
        <v>0</v>
      </c>
      <c r="M30" s="6">
        <f>IF(OR(J31=$Z29,J31=$AA29,J31=$AB29,J31=$AD29,J31=$AG29,J31=$AH29,J31=$AK29,J31=$AL29),0,IF(OR(K31=$AG29,K31=$AH29,K31=$AK29,K31=$AL29),0,IF(OR(L31=$AK29,L31=$AL29),0,$X29)))</f>
        <v>0</v>
      </c>
      <c r="N30" s="43">
        <f>IF(OR(J31=$Z29,J31=$AB29,J31=$AE29,J31=$AG29,J31=$AI29,J31=$AK29,J31=$AM29),0,IF(OR(K31=$AG29,K31=$AI29,K31=$AK29,K31=$AM29),0,IF(OR(L31=$AK29,L31=$AM29),0,IF(M31=$AM29,0,$Y29))))</f>
        <v>0</v>
      </c>
      <c r="O30" s="7"/>
      <c r="P30" s="7"/>
      <c r="Q30" s="6"/>
      <c r="R30" s="240">
        <f t="shared" si="0"/>
        <v>0</v>
      </c>
      <c r="S30" s="239"/>
      <c r="T30" s="581"/>
      <c r="V30" s="471"/>
      <c r="W30" s="471"/>
      <c r="X30" s="471"/>
      <c r="Y30" s="471"/>
      <c r="Z30" s="462">
        <f t="shared" ref="Z30" si="99">LARGE($Z29:$AM29,1)</f>
        <v>0</v>
      </c>
      <c r="AA30" s="462">
        <f t="shared" ref="AA30" si="100">LARGE($Z29:$AM29,2)</f>
        <v>0</v>
      </c>
      <c r="AB30" s="462">
        <f t="shared" ref="AB30" si="101">LARGE($Z29:$AM29,3)</f>
        <v>0</v>
      </c>
      <c r="AC30" s="462">
        <f t="shared" ref="AC30" si="102">LARGE($Z29:$AM29,4)</f>
        <v>0</v>
      </c>
      <c r="AD30" s="462">
        <f t="shared" ref="AD30" si="103">LARGE($Z29:$AM29,5)</f>
        <v>0</v>
      </c>
      <c r="AE30" s="462">
        <f t="shared" ref="AE30" si="104">LARGE($Z29:$AM29,6)</f>
        <v>0</v>
      </c>
      <c r="AF30" s="462">
        <f t="shared" ref="AF30" si="105">LARGE($Z29:$AM29,7)</f>
        <v>0</v>
      </c>
      <c r="AG30" s="462">
        <f t="shared" ref="AG30" si="106">LARGE($Z29:$AM29,8)</f>
        <v>0</v>
      </c>
      <c r="AH30" s="462">
        <f t="shared" ref="AH30" si="107">LARGE($Z29:$AM29,9)</f>
        <v>0</v>
      </c>
      <c r="AI30" s="462">
        <f t="shared" ref="AI30" si="108">LARGE($Z29:$AM29,10)</f>
        <v>0</v>
      </c>
      <c r="AJ30" s="462">
        <f t="shared" ref="AJ30" si="109">LARGE($Z29:$AM29,11)</f>
        <v>0</v>
      </c>
      <c r="AK30" s="462">
        <f t="shared" ref="AK30" si="110">LARGE($Z29:$AM29,12)</f>
        <v>0</v>
      </c>
      <c r="AL30" s="462">
        <f t="shared" ref="AL30" si="111">LARGE($Z29:$AM29,13)</f>
        <v>0</v>
      </c>
      <c r="AM30" s="462">
        <f t="shared" ref="AM30" si="112">LARGE($Z29:$AM29,14)</f>
        <v>0</v>
      </c>
    </row>
    <row r="31" spans="1:39" ht="17.25" customHeight="1" thickBot="1">
      <c r="A31" s="555"/>
      <c r="B31" s="560"/>
      <c r="C31" s="436" t="s">
        <v>275</v>
      </c>
      <c r="D31" s="406">
        <f>簡易収支計画!I39</f>
        <v>0</v>
      </c>
      <c r="E31" s="321" t="s">
        <v>93</v>
      </c>
      <c r="F31" s="63"/>
      <c r="G31" s="64"/>
      <c r="H31" s="64"/>
      <c r="I31" s="64"/>
      <c r="J31" s="64"/>
      <c r="K31" s="64"/>
      <c r="L31" s="64"/>
      <c r="M31" s="64"/>
      <c r="N31" s="65"/>
      <c r="O31" s="65"/>
      <c r="P31" s="65"/>
      <c r="Q31" s="66"/>
      <c r="R31" s="240">
        <f t="shared" si="0"/>
        <v>0</v>
      </c>
      <c r="S31" s="239"/>
      <c r="T31" s="581"/>
      <c r="V31" s="472"/>
      <c r="W31" s="473"/>
      <c r="X31" s="473"/>
      <c r="Y31" s="473"/>
      <c r="Z31" s="462"/>
    </row>
    <row r="32" spans="1:39" ht="17.25" customHeight="1" thickBot="1">
      <c r="A32" s="555"/>
      <c r="B32" s="558">
        <f>簡易収支計画!J4</f>
        <v>7</v>
      </c>
      <c r="C32" s="434" t="s">
        <v>272</v>
      </c>
      <c r="D32" s="395">
        <f>簡易収支計画!J36</f>
        <v>0</v>
      </c>
      <c r="E32" s="321" t="s">
        <v>45</v>
      </c>
      <c r="F32" s="6"/>
      <c r="G32" s="6"/>
      <c r="H32" s="6"/>
      <c r="I32" s="45">
        <f>第1企業回収!I32+第2企業回収!I32+第3企業回収!I32+その他企業回収!I32</f>
        <v>0</v>
      </c>
      <c r="J32" s="45"/>
      <c r="K32" s="45"/>
      <c r="L32" s="45"/>
      <c r="M32" s="45"/>
      <c r="N32" s="45"/>
      <c r="O32" s="7"/>
      <c r="P32" s="7"/>
      <c r="Q32" s="6"/>
      <c r="R32" s="240">
        <f t="shared" si="0"/>
        <v>0</v>
      </c>
      <c r="S32" s="239"/>
      <c r="T32" s="581">
        <f t="shared" ref="T32" si="113">-(D32-SUM(R32:R35))</f>
        <v>0</v>
      </c>
      <c r="V32" s="457" t="s">
        <v>283</v>
      </c>
      <c r="W32" s="459" t="s">
        <v>284</v>
      </c>
      <c r="X32" s="459" t="s">
        <v>285</v>
      </c>
      <c r="Y32" s="459" t="s">
        <v>296</v>
      </c>
      <c r="Z32" s="463" t="s">
        <v>297</v>
      </c>
      <c r="AA32" s="463" t="s">
        <v>286</v>
      </c>
      <c r="AB32" s="463" t="s">
        <v>305</v>
      </c>
      <c r="AC32" s="463" t="s">
        <v>289</v>
      </c>
      <c r="AD32" s="463" t="s">
        <v>288</v>
      </c>
      <c r="AE32" s="463" t="s">
        <v>306</v>
      </c>
      <c r="AF32" s="463" t="s">
        <v>283</v>
      </c>
      <c r="AG32" s="465" t="s">
        <v>298</v>
      </c>
      <c r="AH32" s="465" t="s">
        <v>287</v>
      </c>
      <c r="AI32" s="465" t="s">
        <v>307</v>
      </c>
      <c r="AJ32" s="466" t="s">
        <v>284</v>
      </c>
      <c r="AK32" s="468" t="s">
        <v>299</v>
      </c>
      <c r="AL32" s="469" t="s">
        <v>303</v>
      </c>
      <c r="AM32" s="470" t="s">
        <v>296</v>
      </c>
    </row>
    <row r="33" spans="1:39" ht="17.25" customHeight="1">
      <c r="A33" s="555"/>
      <c r="B33" s="559"/>
      <c r="C33" s="435" t="s">
        <v>273</v>
      </c>
      <c r="D33" s="401">
        <f>簡易収支計画!J37</f>
        <v>0</v>
      </c>
      <c r="E33" s="321" t="s">
        <v>46</v>
      </c>
      <c r="F33" s="6"/>
      <c r="G33" s="6"/>
      <c r="H33" s="6"/>
      <c r="J33" s="45">
        <f>第1企業回収!J33+第2企業回収!J33+第3企業回収!J33+その他企業回収!J33</f>
        <v>0</v>
      </c>
      <c r="K33" s="45">
        <f>第1企業回収!K33+第2企業回収!K33+第3企業回収!K33+その他企業回収!K33</f>
        <v>0</v>
      </c>
      <c r="L33" s="6"/>
      <c r="M33" s="6"/>
      <c r="N33" s="6"/>
      <c r="O33" s="7"/>
      <c r="P33" s="7"/>
      <c r="Q33" s="6"/>
      <c r="R33" s="240">
        <f t="shared" si="0"/>
        <v>0</v>
      </c>
      <c r="S33" s="239"/>
      <c r="T33" s="581"/>
      <c r="V33" s="458">
        <f>第1企業回収!$L$34+第2企業回収!$L$34+第3企業回収!$L$34+その他企業回収!$L$34</f>
        <v>0</v>
      </c>
      <c r="W33" s="458">
        <f>第1企業回収!$M$34+第2企業回収!$M$34+第3企業回収!$M$34+その他企業回収!$M$34</f>
        <v>0</v>
      </c>
      <c r="X33" s="460">
        <f>第1企業回収!N$34+第2企業回収!N$34+第3企業回収!N$34+その他企業回収!N$34</f>
        <v>0</v>
      </c>
      <c r="Y33" s="458">
        <f>第1企業回収!O$34+第2企業回収!O$34+第3企業回収!O$34+その他企業回収!O$34</f>
        <v>0</v>
      </c>
      <c r="Z33" s="464">
        <f t="shared" ref="Z33" si="114">SUM(V33:Y33)</f>
        <v>0</v>
      </c>
      <c r="AA33" s="464">
        <f t="shared" ref="AA33" si="115">SUM(V33:X33)</f>
        <v>0</v>
      </c>
      <c r="AB33" s="464">
        <f>V33+X33+Y33</f>
        <v>0</v>
      </c>
      <c r="AC33" s="464">
        <f t="shared" ref="AC33" si="116">SUM(V33:W33)</f>
        <v>0</v>
      </c>
      <c r="AD33" s="464">
        <f t="shared" ref="AD33" si="117">V33+X33</f>
        <v>0</v>
      </c>
      <c r="AE33" s="464">
        <f t="shared" ref="AE33" si="118">V33+Y33</f>
        <v>0</v>
      </c>
      <c r="AF33" s="464">
        <f t="shared" ref="AF33" si="119">V33</f>
        <v>0</v>
      </c>
      <c r="AG33" s="464">
        <f t="shared" ref="AG33" si="120">SUM(W33:Y33)</f>
        <v>0</v>
      </c>
      <c r="AH33" s="464">
        <f t="shared" ref="AH33" si="121">SUM(W33:X33)</f>
        <v>0</v>
      </c>
      <c r="AI33" s="464">
        <f t="shared" ref="AI33" si="122">W33+Y33</f>
        <v>0</v>
      </c>
      <c r="AJ33" s="464">
        <f t="shared" ref="AJ33" si="123">W33</f>
        <v>0</v>
      </c>
      <c r="AK33" s="467">
        <f t="shared" ref="AK33" si="124">SUM(X33:Y33)</f>
        <v>0</v>
      </c>
      <c r="AL33" s="467">
        <f t="shared" ref="AL33" si="125">X33</f>
        <v>0</v>
      </c>
      <c r="AM33" s="467">
        <f t="shared" ref="AM33" si="126">Y33</f>
        <v>0</v>
      </c>
    </row>
    <row r="34" spans="1:39" ht="17.25" customHeight="1" thickBot="1">
      <c r="A34" s="555"/>
      <c r="B34" s="559"/>
      <c r="C34" s="435" t="s">
        <v>274</v>
      </c>
      <c r="D34" s="401">
        <f>簡易収支計画!J38</f>
        <v>0</v>
      </c>
      <c r="E34" s="321" t="s">
        <v>47</v>
      </c>
      <c r="F34" s="6"/>
      <c r="G34" s="6"/>
      <c r="H34" s="6"/>
      <c r="I34" s="43"/>
      <c r="J34" s="45"/>
      <c r="K34" s="45">
        <f>第1企業回収!K34+第2企業回収!K34+第3企業回収!K34+その他企業回収!K34</f>
        <v>0</v>
      </c>
      <c r="L34" s="6">
        <f>IF(OR(K35=$Z33,K35=$AA33,K35=$AD33,K35=$AB33,K35=$AC33,K35=$AE33,K35=$AF33),0,$V33)</f>
        <v>0</v>
      </c>
      <c r="M34" s="6">
        <f>IF(OR(K35=$Z33,K35=$AA33,K35=$AC33,K35=$AG33,K35=$AH33,K35=$AI33,K35=$AJ33),0,IF(OR(L35=$AG33,L35=$AH33,L35=$AI33,L35=$AJ33),0,$W33))</f>
        <v>0</v>
      </c>
      <c r="N34" s="6">
        <f>IF(OR(K35=$Z33,K35=$AA33,K35=$AB33,K35=$AD33,K35=$AG33,K35=$AH33,K35=$AK33,K35=$AL33),0,IF(OR(L35=$AG33,L35=$AH33,L35=$AK33,L35=$AL33),0,IF(OR(M35=$AK33,M35=$AL33),0,$X33)))</f>
        <v>0</v>
      </c>
      <c r="O34" s="43">
        <f>IF(OR(K35=$Z33,K35=$AB33,K35=$AE33,K35=$AG33,K35=$AI33,K35=$AK33,K35=$AM33),0,IF(OR(L35=$AG33,L35=$AI33,L35=$AK33,L35=$AM33),0,IF(OR(M35=$AK33,M35=$AM33),0,IF(N35=$AM33,0,$Y33))))</f>
        <v>0</v>
      </c>
      <c r="P34" s="7"/>
      <c r="Q34" s="6"/>
      <c r="R34" s="240">
        <f t="shared" si="0"/>
        <v>0</v>
      </c>
      <c r="S34" s="239"/>
      <c r="T34" s="581"/>
      <c r="V34" s="471"/>
      <c r="W34" s="471"/>
      <c r="X34" s="471"/>
      <c r="Y34" s="471"/>
      <c r="Z34" s="462">
        <f t="shared" ref="Z34" si="127">LARGE($Z33:$AM33,1)</f>
        <v>0</v>
      </c>
      <c r="AA34" s="462">
        <f t="shared" ref="AA34" si="128">LARGE($Z33:$AM33,2)</f>
        <v>0</v>
      </c>
      <c r="AB34" s="462">
        <f t="shared" ref="AB34" si="129">LARGE($Z33:$AM33,3)</f>
        <v>0</v>
      </c>
      <c r="AC34" s="462">
        <f t="shared" ref="AC34" si="130">LARGE($Z33:$AM33,4)</f>
        <v>0</v>
      </c>
      <c r="AD34" s="462">
        <f t="shared" ref="AD34" si="131">LARGE($Z33:$AM33,5)</f>
        <v>0</v>
      </c>
      <c r="AE34" s="462">
        <f t="shared" ref="AE34" si="132">LARGE($Z33:$AM33,6)</f>
        <v>0</v>
      </c>
      <c r="AF34" s="462">
        <f t="shared" ref="AF34" si="133">LARGE($Z33:$AM33,7)</f>
        <v>0</v>
      </c>
      <c r="AG34" s="462">
        <f t="shared" ref="AG34" si="134">LARGE($Z33:$AM33,8)</f>
        <v>0</v>
      </c>
      <c r="AH34" s="462">
        <f t="shared" ref="AH34" si="135">LARGE($Z33:$AM33,9)</f>
        <v>0</v>
      </c>
      <c r="AI34" s="462">
        <f t="shared" ref="AI34" si="136">LARGE($Z33:$AM33,10)</f>
        <v>0</v>
      </c>
      <c r="AJ34" s="462">
        <f t="shared" ref="AJ34" si="137">LARGE($Z33:$AM33,11)</f>
        <v>0</v>
      </c>
      <c r="AK34" s="462">
        <f t="shared" ref="AK34" si="138">LARGE($Z33:$AM33,12)</f>
        <v>0</v>
      </c>
      <c r="AL34" s="462">
        <f t="shared" ref="AL34" si="139">LARGE($Z33:$AM33,13)</f>
        <v>0</v>
      </c>
      <c r="AM34" s="462">
        <f t="shared" ref="AM34" si="140">LARGE($Z33:$AM33,14)</f>
        <v>0</v>
      </c>
    </row>
    <row r="35" spans="1:39" ht="17.25" customHeight="1" thickBot="1">
      <c r="A35" s="555"/>
      <c r="B35" s="560"/>
      <c r="C35" s="436" t="s">
        <v>275</v>
      </c>
      <c r="D35" s="406">
        <f>簡易収支計画!J39</f>
        <v>0</v>
      </c>
      <c r="E35" s="321" t="s">
        <v>93</v>
      </c>
      <c r="F35" s="63"/>
      <c r="G35" s="64"/>
      <c r="H35" s="64"/>
      <c r="I35" s="64"/>
      <c r="J35" s="64"/>
      <c r="K35" s="64"/>
      <c r="L35" s="64"/>
      <c r="M35" s="64"/>
      <c r="N35" s="64"/>
      <c r="O35" s="65"/>
      <c r="P35" s="65"/>
      <c r="Q35" s="66"/>
      <c r="R35" s="240">
        <f t="shared" si="0"/>
        <v>0</v>
      </c>
      <c r="S35" s="239"/>
      <c r="T35" s="581"/>
      <c r="V35" s="472"/>
      <c r="W35" s="473"/>
      <c r="X35" s="473"/>
      <c r="Y35" s="473"/>
      <c r="Z35" s="462"/>
    </row>
    <row r="36" spans="1:39" ht="17.25" customHeight="1" thickBot="1">
      <c r="A36" s="555"/>
      <c r="B36" s="558">
        <f>簡易収支計画!K4</f>
        <v>8</v>
      </c>
      <c r="C36" s="434" t="s">
        <v>272</v>
      </c>
      <c r="D36" s="395">
        <f>簡易収支計画!K36</f>
        <v>0</v>
      </c>
      <c r="E36" s="321" t="s">
        <v>45</v>
      </c>
      <c r="F36" s="6"/>
      <c r="G36" s="6"/>
      <c r="H36" s="6"/>
      <c r="I36" s="6"/>
      <c r="J36" s="45">
        <f>第1企業回収!J36+第2企業回収!J36+第3企業回収!J36+その他企業回収!J36</f>
        <v>0</v>
      </c>
      <c r="K36" s="45"/>
      <c r="L36" s="45"/>
      <c r="M36" s="45"/>
      <c r="N36" s="45"/>
      <c r="O36" s="45"/>
      <c r="P36" s="7"/>
      <c r="Q36" s="6"/>
      <c r="R36" s="240">
        <f t="shared" si="0"/>
        <v>0</v>
      </c>
      <c r="S36" s="239"/>
      <c r="T36" s="581">
        <f t="shared" ref="T36" si="141">-(D36-SUM(R36:R39))</f>
        <v>0</v>
      </c>
      <c r="V36" s="457" t="s">
        <v>283</v>
      </c>
      <c r="W36" s="459" t="s">
        <v>284</v>
      </c>
      <c r="X36" s="459" t="s">
        <v>285</v>
      </c>
      <c r="Y36" s="459" t="s">
        <v>296</v>
      </c>
      <c r="Z36" s="463" t="s">
        <v>297</v>
      </c>
      <c r="AA36" s="463" t="s">
        <v>286</v>
      </c>
      <c r="AB36" s="463" t="s">
        <v>305</v>
      </c>
      <c r="AC36" s="463" t="s">
        <v>289</v>
      </c>
      <c r="AD36" s="463" t="s">
        <v>288</v>
      </c>
      <c r="AE36" s="463" t="s">
        <v>306</v>
      </c>
      <c r="AF36" s="463" t="s">
        <v>283</v>
      </c>
      <c r="AG36" s="465" t="s">
        <v>298</v>
      </c>
      <c r="AH36" s="465" t="s">
        <v>287</v>
      </c>
      <c r="AI36" s="465" t="s">
        <v>307</v>
      </c>
      <c r="AJ36" s="466" t="s">
        <v>284</v>
      </c>
      <c r="AK36" s="468" t="s">
        <v>299</v>
      </c>
      <c r="AL36" s="469" t="s">
        <v>303</v>
      </c>
      <c r="AM36" s="470" t="s">
        <v>296</v>
      </c>
    </row>
    <row r="37" spans="1:39" ht="17.25" customHeight="1">
      <c r="A37" s="555"/>
      <c r="B37" s="559"/>
      <c r="C37" s="435" t="s">
        <v>273</v>
      </c>
      <c r="D37" s="401">
        <f>簡易収支計画!K37</f>
        <v>0</v>
      </c>
      <c r="E37" s="321" t="s">
        <v>46</v>
      </c>
      <c r="F37" s="6"/>
      <c r="G37" s="6"/>
      <c r="H37" s="6"/>
      <c r="I37" s="6"/>
      <c r="K37" s="45">
        <f>第1企業回収!K37+第2企業回収!K37+第3企業回収!K37+その他企業回収!K37</f>
        <v>0</v>
      </c>
      <c r="L37" s="45">
        <f>第1企業回収!L37+第2企業回収!L37+第3企業回収!L37+その他企業回収!L37</f>
        <v>0</v>
      </c>
      <c r="M37" s="6"/>
      <c r="N37" s="6"/>
      <c r="O37" s="6"/>
      <c r="P37" s="7"/>
      <c r="Q37" s="6"/>
      <c r="R37" s="240">
        <f t="shared" si="0"/>
        <v>0</v>
      </c>
      <c r="S37" s="239"/>
      <c r="T37" s="581"/>
      <c r="V37" s="458">
        <f>第1企業回収!$M$38+第2企業回収!$M$38+第3企業回収!$M$38+その他企業回収!$M$38</f>
        <v>0</v>
      </c>
      <c r="W37" s="458">
        <f>第1企業回収!$N$38+第2企業回収!$N$38+第3企業回収!$N$38+その他企業回収!$N$38</f>
        <v>0</v>
      </c>
      <c r="X37" s="460">
        <f>第1企業回収!O$38+第2企業回収!O$38+第3企業回収!O$38+その他企業回収!O$38</f>
        <v>0</v>
      </c>
      <c r="Y37" s="458">
        <f>第1企業回収!P$38+第2企業回収!P$38+第3企業回収!P$38+その他企業回収!P$38</f>
        <v>0</v>
      </c>
      <c r="Z37" s="464">
        <f t="shared" ref="Z37" si="142">SUM(V37:Y37)</f>
        <v>0</v>
      </c>
      <c r="AA37" s="464">
        <f t="shared" ref="AA37" si="143">SUM(V37:X37)</f>
        <v>0</v>
      </c>
      <c r="AB37" s="464">
        <f>V37+X37+Y37</f>
        <v>0</v>
      </c>
      <c r="AC37" s="464">
        <f t="shared" ref="AC37" si="144">SUM(V37:W37)</f>
        <v>0</v>
      </c>
      <c r="AD37" s="464">
        <f t="shared" ref="AD37" si="145">V37+X37</f>
        <v>0</v>
      </c>
      <c r="AE37" s="464">
        <f t="shared" ref="AE37" si="146">V37+Y37</f>
        <v>0</v>
      </c>
      <c r="AF37" s="464">
        <f t="shared" ref="AF37" si="147">V37</f>
        <v>0</v>
      </c>
      <c r="AG37" s="464">
        <f t="shared" ref="AG37" si="148">SUM(W37:Y37)</f>
        <v>0</v>
      </c>
      <c r="AH37" s="464">
        <f t="shared" ref="AH37" si="149">SUM(W37:X37)</f>
        <v>0</v>
      </c>
      <c r="AI37" s="464">
        <f t="shared" ref="AI37" si="150">W37+Y37</f>
        <v>0</v>
      </c>
      <c r="AJ37" s="464">
        <f t="shared" ref="AJ37" si="151">W37</f>
        <v>0</v>
      </c>
      <c r="AK37" s="467">
        <f t="shared" ref="AK37" si="152">SUM(X37:Y37)</f>
        <v>0</v>
      </c>
      <c r="AL37" s="467">
        <f t="shared" ref="AL37" si="153">X37</f>
        <v>0</v>
      </c>
      <c r="AM37" s="467">
        <f t="shared" ref="AM37" si="154">Y37</f>
        <v>0</v>
      </c>
    </row>
    <row r="38" spans="1:39" ht="17.25" customHeight="1" thickBot="1">
      <c r="A38" s="555"/>
      <c r="B38" s="559"/>
      <c r="C38" s="435" t="s">
        <v>274</v>
      </c>
      <c r="D38" s="401">
        <f>簡易収支計画!K38</f>
        <v>0</v>
      </c>
      <c r="E38" s="321" t="s">
        <v>47</v>
      </c>
      <c r="F38" s="6"/>
      <c r="G38" s="6"/>
      <c r="H38" s="6"/>
      <c r="I38" s="6"/>
      <c r="J38" s="43"/>
      <c r="K38" s="43"/>
      <c r="L38" s="45">
        <f>第1企業回収!L38+第2企業回収!L38+第3企業回収!L38+その他企業回収!L38</f>
        <v>0</v>
      </c>
      <c r="M38" s="6">
        <f>IF(OR(L39=$Z37,L39=$AA37,L39=$AD37,L39=$AB37,L39=$AC37,L39=$AE37,L39=$AF37),0,$V37)</f>
        <v>0</v>
      </c>
      <c r="N38" s="6">
        <f>IF(OR(L39=$Z37,L39=$AA37,L39=$AC37,L39=$AG37,L39=$AH37,L39=$AI37,L39=$AJ37),0,IF(OR(M39=$AG37,M39=$AH37,M39=$AI37,M39=$AJ37),0,$W37))</f>
        <v>0</v>
      </c>
      <c r="O38" s="6">
        <f>IF(OR(L39=$Z37,L39=$AA37,L39=$AB37,L39=$AD37,L39=$AG37,L39=$AH37,L39=$AK37,L39=$AL37),0,IF(OR(M39=$AG37,M39=$AH37,M39=$AK37,M39=$AL37),0,IF(OR(N39=$AK37,N39=$AL37),0,$X37)))</f>
        <v>0</v>
      </c>
      <c r="P38" s="43">
        <f>IF(OR(L39=$Z37,L39=$AB37,L39=$AE37,L39=$AG37,L39=$AI37,L39=$AK37,L39=$AM37),0,IF(OR(M39=$AG37,M39=$AI37,M39=$AK37,M39=$AM37),0,IF(OR(N39=$AK37,N39=$AM37),0,IF(O39=$AM37,0,$Y37))))</f>
        <v>0</v>
      </c>
      <c r="Q38" s="6"/>
      <c r="R38" s="240">
        <f t="shared" si="0"/>
        <v>0</v>
      </c>
      <c r="S38" s="239"/>
      <c r="T38" s="581"/>
      <c r="V38" s="471"/>
      <c r="W38" s="471"/>
      <c r="X38" s="471"/>
      <c r="Y38" s="471"/>
      <c r="Z38" s="462">
        <f t="shared" ref="Z38" si="155">LARGE($Z37:$AM37,1)</f>
        <v>0</v>
      </c>
      <c r="AA38" s="462">
        <f t="shared" ref="AA38" si="156">LARGE($Z37:$AM37,2)</f>
        <v>0</v>
      </c>
      <c r="AB38" s="462">
        <f t="shared" ref="AB38" si="157">LARGE($Z37:$AM37,3)</f>
        <v>0</v>
      </c>
      <c r="AC38" s="462">
        <f t="shared" ref="AC38" si="158">LARGE($Z37:$AM37,4)</f>
        <v>0</v>
      </c>
      <c r="AD38" s="462">
        <f t="shared" ref="AD38" si="159">LARGE($Z37:$AM37,5)</f>
        <v>0</v>
      </c>
      <c r="AE38" s="462">
        <f t="shared" ref="AE38" si="160">LARGE($Z37:$AM37,6)</f>
        <v>0</v>
      </c>
      <c r="AF38" s="462">
        <f t="shared" ref="AF38" si="161">LARGE($Z37:$AM37,7)</f>
        <v>0</v>
      </c>
      <c r="AG38" s="462">
        <f t="shared" ref="AG38" si="162">LARGE($Z37:$AM37,8)</f>
        <v>0</v>
      </c>
      <c r="AH38" s="462">
        <f t="shared" ref="AH38" si="163">LARGE($Z37:$AM37,9)</f>
        <v>0</v>
      </c>
      <c r="AI38" s="462">
        <f t="shared" ref="AI38" si="164">LARGE($Z37:$AM37,10)</f>
        <v>0</v>
      </c>
      <c r="AJ38" s="462">
        <f t="shared" ref="AJ38" si="165">LARGE($Z37:$AM37,11)</f>
        <v>0</v>
      </c>
      <c r="AK38" s="462">
        <f t="shared" ref="AK38" si="166">LARGE($Z37:$AM37,12)</f>
        <v>0</v>
      </c>
      <c r="AL38" s="462">
        <f t="shared" ref="AL38" si="167">LARGE($Z37:$AM37,13)</f>
        <v>0</v>
      </c>
      <c r="AM38" s="462">
        <f t="shared" ref="AM38" si="168">LARGE($Z37:$AM37,14)</f>
        <v>0</v>
      </c>
    </row>
    <row r="39" spans="1:39" ht="17.25" customHeight="1" thickBot="1">
      <c r="A39" s="555"/>
      <c r="B39" s="560"/>
      <c r="C39" s="436" t="s">
        <v>275</v>
      </c>
      <c r="D39" s="406">
        <f>簡易収支計画!K39</f>
        <v>0</v>
      </c>
      <c r="E39" s="321" t="s">
        <v>93</v>
      </c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5"/>
      <c r="Q39" s="66"/>
      <c r="R39" s="240">
        <f t="shared" si="0"/>
        <v>0</v>
      </c>
      <c r="S39" s="239"/>
      <c r="T39" s="581"/>
      <c r="V39" s="472"/>
      <c r="W39" s="473"/>
      <c r="X39" s="473"/>
      <c r="Y39" s="473"/>
      <c r="Z39" s="462"/>
    </row>
    <row r="40" spans="1:39" ht="17.25" customHeight="1" thickBot="1">
      <c r="A40" s="555"/>
      <c r="B40" s="558">
        <f>簡易収支計画!L4</f>
        <v>9</v>
      </c>
      <c r="C40" s="434" t="s">
        <v>272</v>
      </c>
      <c r="D40" s="395">
        <f>簡易収支計画!L36</f>
        <v>0</v>
      </c>
      <c r="E40" s="321" t="s">
        <v>45</v>
      </c>
      <c r="F40" s="6"/>
      <c r="G40" s="6"/>
      <c r="H40" s="6"/>
      <c r="I40" s="6"/>
      <c r="J40" s="6"/>
      <c r="K40" s="45">
        <f>第1企業回収!K40+第2企業回収!K40+第3企業回収!K40+その他企業回収!K40</f>
        <v>0</v>
      </c>
      <c r="L40" s="45"/>
      <c r="M40" s="45"/>
      <c r="N40" s="45"/>
      <c r="O40" s="45"/>
      <c r="P40" s="45"/>
      <c r="Q40" s="6"/>
      <c r="R40" s="240">
        <f t="shared" si="0"/>
        <v>0</v>
      </c>
      <c r="S40" s="239"/>
      <c r="T40" s="581">
        <f t="shared" ref="T40" si="169">-(D40-SUM(R40:R43))</f>
        <v>0</v>
      </c>
      <c r="V40" s="457" t="s">
        <v>283</v>
      </c>
      <c r="W40" s="459" t="s">
        <v>284</v>
      </c>
      <c r="X40" s="459" t="s">
        <v>285</v>
      </c>
      <c r="Y40" s="459" t="s">
        <v>296</v>
      </c>
      <c r="Z40" s="463" t="s">
        <v>297</v>
      </c>
      <c r="AA40" s="463" t="s">
        <v>286</v>
      </c>
      <c r="AB40" s="463" t="s">
        <v>305</v>
      </c>
      <c r="AC40" s="463" t="s">
        <v>289</v>
      </c>
      <c r="AD40" s="463" t="s">
        <v>288</v>
      </c>
      <c r="AE40" s="463" t="s">
        <v>306</v>
      </c>
      <c r="AF40" s="463" t="s">
        <v>283</v>
      </c>
      <c r="AG40" s="465" t="s">
        <v>298</v>
      </c>
      <c r="AH40" s="465" t="s">
        <v>287</v>
      </c>
      <c r="AI40" s="465" t="s">
        <v>307</v>
      </c>
      <c r="AJ40" s="466" t="s">
        <v>284</v>
      </c>
      <c r="AK40" s="468" t="s">
        <v>299</v>
      </c>
      <c r="AL40" s="469" t="s">
        <v>303</v>
      </c>
      <c r="AM40" s="470" t="s">
        <v>296</v>
      </c>
    </row>
    <row r="41" spans="1:39" ht="17.25" customHeight="1">
      <c r="A41" s="555"/>
      <c r="B41" s="559"/>
      <c r="C41" s="435" t="s">
        <v>273</v>
      </c>
      <c r="D41" s="401">
        <f>簡易収支計画!L37</f>
        <v>0</v>
      </c>
      <c r="E41" s="321" t="s">
        <v>46</v>
      </c>
      <c r="F41" s="6"/>
      <c r="G41" s="6"/>
      <c r="H41" s="6"/>
      <c r="I41" s="6"/>
      <c r="J41" s="6"/>
      <c r="L41" s="45">
        <f>第1企業回収!L41+第2企業回収!L41+第3企業回収!L41+その他企業回収!L41</f>
        <v>0</v>
      </c>
      <c r="M41" s="45">
        <f>第1企業回収!M41+第2企業回収!M41+第3企業回収!M41+その他企業回収!M41</f>
        <v>0</v>
      </c>
      <c r="N41" s="6"/>
      <c r="O41" s="6"/>
      <c r="P41" s="6"/>
      <c r="Q41" s="6"/>
      <c r="R41" s="240">
        <f t="shared" si="0"/>
        <v>0</v>
      </c>
      <c r="S41" s="239"/>
      <c r="T41" s="581"/>
      <c r="V41" s="458">
        <f>第1企業回収!$N$42+第2企業回収!$N$42+第3企業回収!$N$42+その他企業回収!$N$42</f>
        <v>0</v>
      </c>
      <c r="W41" s="458">
        <f>第1企業回収!$O$42+第2企業回収!$O$42+第3企業回収!$O$42+その他企業回収!$O$42</f>
        <v>0</v>
      </c>
      <c r="X41" s="460">
        <f>第1企業回収!P$42+第2企業回収!P$42+第3企業回収!P$42+その他企業回収!P$42</f>
        <v>0</v>
      </c>
      <c r="Y41" s="458">
        <f>第1企業回収!Q$42+第2企業回収!Q$42+第3企業回収!Q$42+その他企業回収!Q$42</f>
        <v>0</v>
      </c>
      <c r="Z41" s="464">
        <f t="shared" ref="Z41" si="170">SUM(V41:Y41)</f>
        <v>0</v>
      </c>
      <c r="AA41" s="464">
        <f t="shared" ref="AA41" si="171">SUM(V41:X41)</f>
        <v>0</v>
      </c>
      <c r="AB41" s="464">
        <f>V41+X41+Y41</f>
        <v>0</v>
      </c>
      <c r="AC41" s="464">
        <f t="shared" ref="AC41" si="172">SUM(V41:W41)</f>
        <v>0</v>
      </c>
      <c r="AD41" s="464">
        <f t="shared" ref="AD41" si="173">V41+X41</f>
        <v>0</v>
      </c>
      <c r="AE41" s="464">
        <f t="shared" ref="AE41" si="174">V41+Y41</f>
        <v>0</v>
      </c>
      <c r="AF41" s="464">
        <f t="shared" ref="AF41" si="175">V41</f>
        <v>0</v>
      </c>
      <c r="AG41" s="464">
        <f t="shared" ref="AG41" si="176">SUM(W41:Y41)</f>
        <v>0</v>
      </c>
      <c r="AH41" s="464">
        <f t="shared" ref="AH41" si="177">SUM(W41:X41)</f>
        <v>0</v>
      </c>
      <c r="AI41" s="464">
        <f t="shared" ref="AI41" si="178">W41+Y41</f>
        <v>0</v>
      </c>
      <c r="AJ41" s="464">
        <f t="shared" ref="AJ41" si="179">W41</f>
        <v>0</v>
      </c>
      <c r="AK41" s="467">
        <f t="shared" ref="AK41" si="180">SUM(X41:Y41)</f>
        <v>0</v>
      </c>
      <c r="AL41" s="467">
        <f t="shared" ref="AL41" si="181">X41</f>
        <v>0</v>
      </c>
      <c r="AM41" s="467">
        <f t="shared" ref="AM41" si="182">Y41</f>
        <v>0</v>
      </c>
    </row>
    <row r="42" spans="1:39" ht="17.25" customHeight="1" thickBot="1">
      <c r="A42" s="555"/>
      <c r="B42" s="559"/>
      <c r="C42" s="435" t="s">
        <v>274</v>
      </c>
      <c r="D42" s="401">
        <f>簡易収支計画!L38</f>
        <v>0</v>
      </c>
      <c r="E42" s="321" t="s">
        <v>47</v>
      </c>
      <c r="F42" s="6"/>
      <c r="G42" s="6"/>
      <c r="H42" s="6"/>
      <c r="I42" s="6"/>
      <c r="J42" s="6"/>
      <c r="K42" s="43"/>
      <c r="L42" s="43"/>
      <c r="M42" s="45">
        <f>第1企業回収!M42+第2企業回収!M42+第3企業回収!M42+その他企業回収!M42</f>
        <v>0</v>
      </c>
      <c r="N42" s="6">
        <f>IF(OR(M43=$Z41,M43=$AA41,M43=$AD41,M43=$AB41,M43=$AC41,M43=$AE41,M43=$AF41),0,$V41)</f>
        <v>0</v>
      </c>
      <c r="O42" s="6">
        <f>IF(OR(M43=$Z41,M43=$AA41,M43=$AC41,M43=$AG41,M43=$AH41,M43=$AI41,M43=$AJ41),0,IF(OR(N43=$AG41,N43=$AH41,N43=$AI41,N43=$AJ41),0,$W41))</f>
        <v>0</v>
      </c>
      <c r="P42" s="6">
        <f>IF(OR(M43=$Z41,M43=$AA41,M43=$AB41,M43=$AD41,M43=$AG41,M43=$AH41,M43=$AK41,M43=$AL41),0,IF(OR(N43=$AG41,N43=$AH41,N43=$AK41,N43=$AL41),0,IF(OR(O43=$AK41,O43=$AL41),0,$X41)))</f>
        <v>0</v>
      </c>
      <c r="Q42" s="43">
        <f>IF(OR(M43=$Z41,M43=$AB41,M43=$AE41,M43=$AG41,M43=$AI41,M43=$AK41,M43=$AM41),0,IF(OR(N43=$AG41,N43=$AI41,N43=$AK41,N43=$AM41),0,IF(OR(O43=$AK41,O43=$AM41),0,IF(P43=$AM41,0,$Y41))))</f>
        <v>0</v>
      </c>
      <c r="R42" s="240">
        <f t="shared" si="0"/>
        <v>0</v>
      </c>
      <c r="S42" s="239"/>
      <c r="T42" s="581"/>
      <c r="V42" s="471"/>
      <c r="W42" s="471"/>
      <c r="X42" s="471"/>
      <c r="Y42" s="471"/>
      <c r="Z42" s="462">
        <f t="shared" ref="Z42" si="183">LARGE($Z41:$AM41,1)</f>
        <v>0</v>
      </c>
      <c r="AA42" s="462">
        <f t="shared" ref="AA42" si="184">LARGE($Z41:$AM41,2)</f>
        <v>0</v>
      </c>
      <c r="AB42" s="462">
        <f t="shared" ref="AB42" si="185">LARGE($Z41:$AM41,3)</f>
        <v>0</v>
      </c>
      <c r="AC42" s="462">
        <f t="shared" ref="AC42" si="186">LARGE($Z41:$AM41,4)</f>
        <v>0</v>
      </c>
      <c r="AD42" s="462">
        <f t="shared" ref="AD42" si="187">LARGE($Z41:$AM41,5)</f>
        <v>0</v>
      </c>
      <c r="AE42" s="462">
        <f t="shared" ref="AE42" si="188">LARGE($Z41:$AM41,6)</f>
        <v>0</v>
      </c>
      <c r="AF42" s="462">
        <f t="shared" ref="AF42" si="189">LARGE($Z41:$AM41,7)</f>
        <v>0</v>
      </c>
      <c r="AG42" s="462">
        <f t="shared" ref="AG42" si="190">LARGE($Z41:$AM41,8)</f>
        <v>0</v>
      </c>
      <c r="AH42" s="462">
        <f t="shared" ref="AH42" si="191">LARGE($Z41:$AM41,9)</f>
        <v>0</v>
      </c>
      <c r="AI42" s="462">
        <f t="shared" ref="AI42" si="192">LARGE($Z41:$AM41,10)</f>
        <v>0</v>
      </c>
      <c r="AJ42" s="462">
        <f t="shared" ref="AJ42" si="193">LARGE($Z41:$AM41,11)</f>
        <v>0</v>
      </c>
      <c r="AK42" s="462">
        <f t="shared" ref="AK42" si="194">LARGE($Z41:$AM41,12)</f>
        <v>0</v>
      </c>
      <c r="AL42" s="462">
        <f t="shared" ref="AL42" si="195">LARGE($Z41:$AM41,13)</f>
        <v>0</v>
      </c>
      <c r="AM42" s="462">
        <f t="shared" ref="AM42" si="196">LARGE($Z41:$AM41,14)</f>
        <v>0</v>
      </c>
    </row>
    <row r="43" spans="1:39" ht="17.25" customHeight="1" thickBot="1">
      <c r="A43" s="555"/>
      <c r="B43" s="560"/>
      <c r="C43" s="436" t="s">
        <v>275</v>
      </c>
      <c r="D43" s="406">
        <f>簡易収支計画!L39</f>
        <v>0</v>
      </c>
      <c r="E43" s="321" t="s">
        <v>93</v>
      </c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  <c r="R43" s="240">
        <f t="shared" si="0"/>
        <v>0</v>
      </c>
      <c r="S43" s="239"/>
      <c r="T43" s="581"/>
      <c r="V43" s="472"/>
      <c r="W43" s="473"/>
      <c r="X43" s="473"/>
      <c r="Y43" s="473"/>
      <c r="Z43" s="462"/>
    </row>
    <row r="44" spans="1:39" ht="17.25" customHeight="1" thickBot="1">
      <c r="A44" s="555"/>
      <c r="B44" s="558">
        <f>簡易収支計画!M4</f>
        <v>10</v>
      </c>
      <c r="C44" s="434" t="s">
        <v>272</v>
      </c>
      <c r="D44" s="395">
        <f>簡易収支計画!M36</f>
        <v>0</v>
      </c>
      <c r="E44" s="321" t="s">
        <v>45</v>
      </c>
      <c r="F44" s="6"/>
      <c r="G44" s="6"/>
      <c r="H44" s="6"/>
      <c r="I44" s="6"/>
      <c r="J44" s="6"/>
      <c r="K44" s="6"/>
      <c r="L44" s="45">
        <f>第1企業回収!L44+第2企業回収!L44+第3企業回収!L44+その他企業回収!L44</f>
        <v>0</v>
      </c>
      <c r="M44" s="45">
        <f>第1企業回収!M44+第2企業回収!M44+第3企業回収!M44+その他企業回収!M44</f>
        <v>0</v>
      </c>
      <c r="N44" s="45"/>
      <c r="O44" s="45"/>
      <c r="P44" s="45"/>
      <c r="Q44" s="45"/>
      <c r="R44" s="240">
        <f t="shared" si="0"/>
        <v>0</v>
      </c>
      <c r="S44" s="239"/>
      <c r="T44" s="581">
        <f t="shared" ref="T44" si="197">-(D44-SUM(R44:R47))</f>
        <v>0</v>
      </c>
      <c r="V44" s="457" t="s">
        <v>283</v>
      </c>
      <c r="W44" s="459" t="s">
        <v>284</v>
      </c>
      <c r="X44" s="459" t="s">
        <v>285</v>
      </c>
      <c r="Y44" s="459"/>
      <c r="Z44" s="463" t="s">
        <v>297</v>
      </c>
      <c r="AA44" s="463" t="s">
        <v>286</v>
      </c>
      <c r="AB44" s="463" t="s">
        <v>305</v>
      </c>
      <c r="AC44" s="463" t="s">
        <v>289</v>
      </c>
      <c r="AD44" s="463" t="s">
        <v>288</v>
      </c>
      <c r="AE44" s="463" t="s">
        <v>306</v>
      </c>
      <c r="AF44" s="463" t="s">
        <v>283</v>
      </c>
      <c r="AG44" s="465" t="s">
        <v>298</v>
      </c>
      <c r="AH44" s="465" t="s">
        <v>287</v>
      </c>
      <c r="AI44" s="465" t="s">
        <v>307</v>
      </c>
      <c r="AJ44" s="466" t="s">
        <v>284</v>
      </c>
      <c r="AK44" s="468" t="s">
        <v>299</v>
      </c>
      <c r="AL44" s="469" t="s">
        <v>303</v>
      </c>
      <c r="AM44" s="470" t="s">
        <v>296</v>
      </c>
    </row>
    <row r="45" spans="1:39" ht="17.25" customHeight="1">
      <c r="A45" s="555"/>
      <c r="B45" s="559"/>
      <c r="C45" s="435" t="s">
        <v>273</v>
      </c>
      <c r="D45" s="401">
        <f>簡易収支計画!M37</f>
        <v>0</v>
      </c>
      <c r="E45" s="321" t="s">
        <v>46</v>
      </c>
      <c r="F45" s="6"/>
      <c r="G45" s="6"/>
      <c r="H45" s="6"/>
      <c r="I45" s="6"/>
      <c r="J45" s="6"/>
      <c r="K45" s="6"/>
      <c r="M45" s="45">
        <f>第1企業回収!M45+第2企業回収!M45+第3企業回収!M45+その他企業回収!M45</f>
        <v>0</v>
      </c>
      <c r="N45" s="45">
        <f>第1企業回収!N45+第2企業回収!N45+第3企業回収!N45+その他企業回収!N45</f>
        <v>0</v>
      </c>
      <c r="O45" s="6"/>
      <c r="P45" s="6"/>
      <c r="Q45" s="6"/>
      <c r="R45" s="240">
        <f t="shared" si="0"/>
        <v>0</v>
      </c>
      <c r="S45" s="239"/>
      <c r="T45" s="581"/>
      <c r="V45" s="458">
        <f>第1企業回収!$O$46+第2企業回収!$O$46+第3企業回収!$O$46+その他企業回収!$O$46</f>
        <v>0</v>
      </c>
      <c r="W45" s="458">
        <f>第1企業回収!$P$46+第2企業回収!$P$46+第3企業回収!$P$46+その他企業回収!$P$46</f>
        <v>0</v>
      </c>
      <c r="X45" s="460">
        <f>第1企業回収!$Q$46+第2企業回収!$Q$46+第3企業回収!$Q$46+その他企業回収!$Q$46</f>
        <v>0</v>
      </c>
      <c r="Y45" s="461"/>
      <c r="Z45" s="464">
        <f t="shared" ref="Z45" si="198">SUM(V45:Y45)</f>
        <v>0</v>
      </c>
      <c r="AA45" s="464">
        <f t="shared" ref="AA45" si="199">SUM(V45:X45)</f>
        <v>0</v>
      </c>
      <c r="AB45" s="464">
        <f>V45+X45+Y45</f>
        <v>0</v>
      </c>
      <c r="AC45" s="464">
        <f t="shared" ref="AC45" si="200">SUM(V45:W45)</f>
        <v>0</v>
      </c>
      <c r="AD45" s="464">
        <f t="shared" ref="AD45" si="201">V45+X45</f>
        <v>0</v>
      </c>
      <c r="AE45" s="464">
        <f t="shared" ref="AE45" si="202">V45+Y45</f>
        <v>0</v>
      </c>
      <c r="AF45" s="464">
        <f t="shared" ref="AF45" si="203">V45</f>
        <v>0</v>
      </c>
      <c r="AG45" s="464">
        <f t="shared" ref="AG45" si="204">SUM(W45:Y45)</f>
        <v>0</v>
      </c>
      <c r="AH45" s="464">
        <f t="shared" ref="AH45" si="205">SUM(W45:X45)</f>
        <v>0</v>
      </c>
      <c r="AI45" s="464">
        <f t="shared" ref="AI45" si="206">W45+Y45</f>
        <v>0</v>
      </c>
      <c r="AJ45" s="464">
        <f t="shared" ref="AJ45" si="207">W45</f>
        <v>0</v>
      </c>
      <c r="AK45" s="467">
        <f t="shared" ref="AK45" si="208">SUM(X45:Y45)</f>
        <v>0</v>
      </c>
      <c r="AL45" s="467">
        <f t="shared" ref="AL45" si="209">X45</f>
        <v>0</v>
      </c>
      <c r="AM45" s="467">
        <f t="shared" ref="AM45" si="210">Y45</f>
        <v>0</v>
      </c>
    </row>
    <row r="46" spans="1:39" ht="17.25" customHeight="1" thickBot="1">
      <c r="A46" s="555"/>
      <c r="B46" s="559"/>
      <c r="C46" s="435" t="s">
        <v>274</v>
      </c>
      <c r="D46" s="401">
        <f>簡易収支計画!M38</f>
        <v>0</v>
      </c>
      <c r="E46" s="321" t="s">
        <v>47</v>
      </c>
      <c r="F46" s="6"/>
      <c r="G46" s="6"/>
      <c r="H46" s="6"/>
      <c r="I46" s="6"/>
      <c r="J46" s="6"/>
      <c r="K46" s="6"/>
      <c r="L46" s="43"/>
      <c r="M46" s="43"/>
      <c r="N46" s="45">
        <f>第1企業回収!N46+第2企業回収!N46+第3企業回収!N46+その他企業回収!N46</f>
        <v>0</v>
      </c>
      <c r="O46" s="6">
        <f>IF(OR(N47=$Z45,N47=$AA45,N47=$AD45,N47=$AB45,N47=$AC45,N47=$AE45,N47=$AF45),0,$V45)</f>
        <v>0</v>
      </c>
      <c r="P46" s="6">
        <f>IF(OR(N47=$Z45,N47=$AA45,N47=$AC45,N47=$AG45,N47=$AH45,N47=$AI45,N47=$AJ45),0,IF(OR(O47=$AG45,O47=$AH45,O47=$AI45,O47=$AJ45),0,$W45))</f>
        <v>0</v>
      </c>
      <c r="Q46" s="6">
        <f>IF(OR(N47=$Z45,N47=$AA45,N47=$AB45,N47=$AD45,N47=$AG45,N47=$AH45,N47=$AK45,N47=$AL45),0,IF(OR(O47=$AG45,O47=$AH45,O47=$AK45,O47=$AL45),0,IF(OR(P47=$AK45,P47=$AL45),0,$X45)))</f>
        <v>0</v>
      </c>
      <c r="R46" s="240">
        <f t="shared" si="0"/>
        <v>0</v>
      </c>
      <c r="S46" s="239"/>
      <c r="T46" s="581"/>
      <c r="V46" s="471"/>
      <c r="W46" s="471"/>
      <c r="X46" s="471"/>
      <c r="Y46" s="471"/>
      <c r="Z46" s="462">
        <f t="shared" ref="Z46" si="211">LARGE($Z45:$AM45,1)</f>
        <v>0</v>
      </c>
      <c r="AA46" s="462">
        <f t="shared" ref="AA46" si="212">LARGE($Z45:$AM45,2)</f>
        <v>0</v>
      </c>
      <c r="AB46" s="462">
        <f t="shared" ref="AB46" si="213">LARGE($Z45:$AM45,3)</f>
        <v>0</v>
      </c>
      <c r="AC46" s="462">
        <f t="shared" ref="AC46" si="214">LARGE($Z45:$AM45,4)</f>
        <v>0</v>
      </c>
      <c r="AD46" s="462">
        <f t="shared" ref="AD46" si="215">LARGE($Z45:$AM45,5)</f>
        <v>0</v>
      </c>
      <c r="AE46" s="462">
        <f t="shared" ref="AE46" si="216">LARGE($Z45:$AM45,6)</f>
        <v>0</v>
      </c>
      <c r="AF46" s="462">
        <f t="shared" ref="AF46" si="217">LARGE($Z45:$AM45,7)</f>
        <v>0</v>
      </c>
      <c r="AG46" s="462">
        <f t="shared" ref="AG46" si="218">LARGE($Z45:$AM45,8)</f>
        <v>0</v>
      </c>
      <c r="AH46" s="462">
        <f t="shared" ref="AH46" si="219">LARGE($Z45:$AM45,9)</f>
        <v>0</v>
      </c>
      <c r="AI46" s="462">
        <f t="shared" ref="AI46" si="220">LARGE($Z45:$AM45,10)</f>
        <v>0</v>
      </c>
      <c r="AJ46" s="462">
        <f t="shared" ref="AJ46" si="221">LARGE($Z45:$AM45,11)</f>
        <v>0</v>
      </c>
      <c r="AK46" s="462">
        <f t="shared" ref="AK46" si="222">LARGE($Z45:$AM45,12)</f>
        <v>0</v>
      </c>
      <c r="AL46" s="462">
        <f t="shared" ref="AL46" si="223">LARGE($Z45:$AM45,13)</f>
        <v>0</v>
      </c>
      <c r="AM46" s="462">
        <f t="shared" ref="AM46" si="224">LARGE($Z45:$AM45,14)</f>
        <v>0</v>
      </c>
    </row>
    <row r="47" spans="1:39" ht="17.25" customHeight="1" thickBot="1">
      <c r="A47" s="555"/>
      <c r="B47" s="560"/>
      <c r="C47" s="436" t="s">
        <v>275</v>
      </c>
      <c r="D47" s="406">
        <f>簡易収支計画!M39</f>
        <v>0</v>
      </c>
      <c r="E47" s="321" t="s">
        <v>93</v>
      </c>
      <c r="F47" s="63"/>
      <c r="G47" s="64"/>
      <c r="H47" s="64"/>
      <c r="I47" s="64"/>
      <c r="J47" s="64"/>
      <c r="K47" s="64"/>
      <c r="L47" s="64"/>
      <c r="M47" s="65"/>
      <c r="N47" s="64"/>
      <c r="O47" s="64"/>
      <c r="P47" s="64"/>
      <c r="Q47" s="64"/>
      <c r="R47" s="240">
        <f t="shared" si="0"/>
        <v>0</v>
      </c>
      <c r="S47" s="239"/>
      <c r="T47" s="581"/>
      <c r="V47" s="472"/>
      <c r="W47" s="473"/>
      <c r="X47" s="473"/>
      <c r="Y47" s="473"/>
      <c r="Z47" s="462"/>
    </row>
    <row r="48" spans="1:39" ht="17.25" customHeight="1" thickBot="1">
      <c r="A48" s="555"/>
      <c r="B48" s="558">
        <f>簡易収支計画!N4</f>
        <v>11</v>
      </c>
      <c r="C48" s="434" t="s">
        <v>272</v>
      </c>
      <c r="D48" s="395">
        <f>簡易収支計画!N36</f>
        <v>0</v>
      </c>
      <c r="E48" s="321" t="s">
        <v>45</v>
      </c>
      <c r="F48" s="6"/>
      <c r="G48" s="6"/>
      <c r="H48" s="6"/>
      <c r="I48" s="6"/>
      <c r="J48" s="6"/>
      <c r="K48" s="6"/>
      <c r="L48" s="6"/>
      <c r="M48" s="45">
        <f>第1企業回収!M48+第2企業回収!M48+第3企業回収!M48+その他企業回収!M48</f>
        <v>0</v>
      </c>
      <c r="N48" s="45">
        <f>第1企業回収!N48+第2企業回収!N48+第3企業回収!N48+その他企業回収!N48</f>
        <v>0</v>
      </c>
      <c r="O48" s="45"/>
      <c r="P48" s="45"/>
      <c r="Q48" s="45"/>
      <c r="R48" s="240">
        <f t="shared" si="0"/>
        <v>0</v>
      </c>
      <c r="S48" s="239"/>
      <c r="T48" s="581">
        <f t="shared" ref="T48" si="225">-(D48-SUM(R48:R51))</f>
        <v>0</v>
      </c>
      <c r="V48" s="457" t="s">
        <v>283</v>
      </c>
      <c r="W48" s="459" t="s">
        <v>284</v>
      </c>
      <c r="X48" s="459" t="s">
        <v>285</v>
      </c>
      <c r="Y48" s="459"/>
      <c r="Z48" s="463" t="s">
        <v>297</v>
      </c>
      <c r="AA48" s="463" t="s">
        <v>286</v>
      </c>
      <c r="AB48" s="463" t="s">
        <v>305</v>
      </c>
      <c r="AC48" s="463" t="s">
        <v>289</v>
      </c>
      <c r="AD48" s="463" t="s">
        <v>288</v>
      </c>
      <c r="AE48" s="463" t="s">
        <v>306</v>
      </c>
      <c r="AF48" s="463" t="s">
        <v>283</v>
      </c>
      <c r="AG48" s="465" t="s">
        <v>298</v>
      </c>
      <c r="AH48" s="465" t="s">
        <v>287</v>
      </c>
      <c r="AI48" s="465" t="s">
        <v>307</v>
      </c>
      <c r="AJ48" s="466" t="s">
        <v>284</v>
      </c>
      <c r="AK48" s="468" t="s">
        <v>299</v>
      </c>
      <c r="AL48" s="469" t="s">
        <v>303</v>
      </c>
      <c r="AM48" s="470" t="s">
        <v>296</v>
      </c>
    </row>
    <row r="49" spans="1:39" ht="17.25" customHeight="1">
      <c r="A49" s="555"/>
      <c r="B49" s="559"/>
      <c r="C49" s="435" t="s">
        <v>273</v>
      </c>
      <c r="D49" s="401">
        <f>簡易収支計画!N37</f>
        <v>0</v>
      </c>
      <c r="E49" s="321" t="s">
        <v>46</v>
      </c>
      <c r="F49" s="6"/>
      <c r="G49" s="6"/>
      <c r="H49" s="6"/>
      <c r="I49" s="6"/>
      <c r="J49" s="6"/>
      <c r="K49" s="6"/>
      <c r="L49" s="6"/>
      <c r="N49" s="45">
        <f>第1企業回収!N49+第2企業回収!N49+第3企業回収!N49+その他企業回収!N49</f>
        <v>0</v>
      </c>
      <c r="O49" s="45">
        <f>第1企業回収!O49+第2企業回収!O49+第3企業回収!O49+その他企業回収!O49</f>
        <v>0</v>
      </c>
      <c r="P49" s="6"/>
      <c r="Q49" s="6"/>
      <c r="R49" s="240">
        <f t="shared" si="0"/>
        <v>0</v>
      </c>
      <c r="S49" s="239"/>
      <c r="T49" s="581"/>
      <c r="V49" s="458">
        <f>第1企業回収!$P$50+第2企業回収!$P$50+第3企業回収!$P$50+その他企業回収!$P$50</f>
        <v>0</v>
      </c>
      <c r="W49" s="458">
        <f>第1企業回収!$Q$50+第2企業回収!$Q$50+第3企業回収!$Q$50+その他企業回収!$Q$50</f>
        <v>0</v>
      </c>
      <c r="X49" s="460"/>
      <c r="Y49" s="461"/>
      <c r="Z49" s="464">
        <f t="shared" ref="Z49" si="226">SUM(V49:Y49)</f>
        <v>0</v>
      </c>
      <c r="AA49" s="464">
        <f t="shared" ref="AA49" si="227">SUM(V49:X49)</f>
        <v>0</v>
      </c>
      <c r="AB49" s="464">
        <f>V49+X49+Y49</f>
        <v>0</v>
      </c>
      <c r="AC49" s="464">
        <f t="shared" ref="AC49" si="228">SUM(V49:W49)</f>
        <v>0</v>
      </c>
      <c r="AD49" s="464">
        <f t="shared" ref="AD49" si="229">V49+X49</f>
        <v>0</v>
      </c>
      <c r="AE49" s="464">
        <f t="shared" ref="AE49" si="230">V49+Y49</f>
        <v>0</v>
      </c>
      <c r="AF49" s="464">
        <f t="shared" ref="AF49" si="231">V49</f>
        <v>0</v>
      </c>
      <c r="AG49" s="464">
        <f t="shared" ref="AG49" si="232">SUM(W49:Y49)</f>
        <v>0</v>
      </c>
      <c r="AH49" s="464">
        <f t="shared" ref="AH49" si="233">SUM(W49:X49)</f>
        <v>0</v>
      </c>
      <c r="AI49" s="464">
        <f t="shared" ref="AI49" si="234">W49+Y49</f>
        <v>0</v>
      </c>
      <c r="AJ49" s="464">
        <f t="shared" ref="AJ49" si="235">W49</f>
        <v>0</v>
      </c>
      <c r="AK49" s="467">
        <f t="shared" ref="AK49" si="236">SUM(X49:Y49)</f>
        <v>0</v>
      </c>
      <c r="AL49" s="467">
        <f t="shared" ref="AL49" si="237">X49</f>
        <v>0</v>
      </c>
      <c r="AM49" s="467">
        <f t="shared" ref="AM49" si="238">Y49</f>
        <v>0</v>
      </c>
    </row>
    <row r="50" spans="1:39" ht="17.25" customHeight="1" thickBot="1">
      <c r="A50" s="555"/>
      <c r="B50" s="559"/>
      <c r="C50" s="435" t="s">
        <v>274</v>
      </c>
      <c r="D50" s="401">
        <f>簡易収支計画!N38</f>
        <v>0</v>
      </c>
      <c r="E50" s="321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5">
        <f>第1企業回収!O50+第2企業回収!O50+第3企業回収!O50+その他企業回収!O50</f>
        <v>0</v>
      </c>
      <c r="P50" s="6">
        <f>IF(OR(O51=$Z49,O51=$AA49,O51=$AD49,O51=$AB49,O51=$AC49,O51=$AE49,O51=$AF49),0,$V49)</f>
        <v>0</v>
      </c>
      <c r="Q50" s="6">
        <f>IF(OR(O51=$Z49,O51=$AA49,O51=$AC49,O51=$AG49,O51=$AH49,O51=$AI49,O51=$AJ49),0,IF(OR(P51=$AG49,P51=$AH49,P51=$AI49,P51=$AJ49),0,$W49))</f>
        <v>0</v>
      </c>
      <c r="R50" s="240">
        <f t="shared" si="0"/>
        <v>0</v>
      </c>
      <c r="S50" s="239"/>
      <c r="T50" s="581"/>
      <c r="V50" s="471"/>
      <c r="W50" s="471"/>
      <c r="X50" s="471"/>
      <c r="Y50" s="471"/>
      <c r="Z50" s="462">
        <f t="shared" ref="Z50" si="239">LARGE($Z49:$AM49,1)</f>
        <v>0</v>
      </c>
      <c r="AA50" s="462">
        <f t="shared" ref="AA50" si="240">LARGE($Z49:$AM49,2)</f>
        <v>0</v>
      </c>
      <c r="AB50" s="462">
        <f t="shared" ref="AB50" si="241">LARGE($Z49:$AM49,3)</f>
        <v>0</v>
      </c>
      <c r="AC50" s="462">
        <f t="shared" ref="AC50" si="242">LARGE($Z49:$AM49,4)</f>
        <v>0</v>
      </c>
      <c r="AD50" s="462">
        <f t="shared" ref="AD50" si="243">LARGE($Z49:$AM49,5)</f>
        <v>0</v>
      </c>
      <c r="AE50" s="462">
        <f t="shared" ref="AE50" si="244">LARGE($Z49:$AM49,6)</f>
        <v>0</v>
      </c>
      <c r="AF50" s="462">
        <f t="shared" ref="AF50" si="245">LARGE($Z49:$AM49,7)</f>
        <v>0</v>
      </c>
      <c r="AG50" s="462">
        <f t="shared" ref="AG50" si="246">LARGE($Z49:$AM49,8)</f>
        <v>0</v>
      </c>
      <c r="AH50" s="462">
        <f t="shared" ref="AH50" si="247">LARGE($Z49:$AM49,9)</f>
        <v>0</v>
      </c>
      <c r="AI50" s="462">
        <f t="shared" ref="AI50" si="248">LARGE($Z49:$AM49,10)</f>
        <v>0</v>
      </c>
      <c r="AJ50" s="462">
        <f t="shared" ref="AJ50" si="249">LARGE($Z49:$AM49,11)</f>
        <v>0</v>
      </c>
      <c r="AK50" s="462">
        <f t="shared" ref="AK50" si="250">LARGE($Z49:$AM49,12)</f>
        <v>0</v>
      </c>
      <c r="AL50" s="462">
        <f t="shared" ref="AL50" si="251">LARGE($Z49:$AM49,13)</f>
        <v>0</v>
      </c>
      <c r="AM50" s="462">
        <f t="shared" ref="AM50" si="252">LARGE($Z49:$AM49,14)</f>
        <v>0</v>
      </c>
    </row>
    <row r="51" spans="1:39" ht="17.25" customHeight="1" thickBot="1">
      <c r="A51" s="555"/>
      <c r="B51" s="560"/>
      <c r="C51" s="436" t="s">
        <v>275</v>
      </c>
      <c r="D51" s="406">
        <f>簡易収支計画!N39</f>
        <v>0</v>
      </c>
      <c r="E51" s="321" t="s">
        <v>93</v>
      </c>
      <c r="F51" s="63"/>
      <c r="G51" s="64"/>
      <c r="H51" s="64"/>
      <c r="I51" s="64"/>
      <c r="J51" s="64"/>
      <c r="K51" s="64"/>
      <c r="L51" s="64"/>
      <c r="M51" s="65"/>
      <c r="N51" s="65"/>
      <c r="O51" s="64"/>
      <c r="P51" s="64"/>
      <c r="Q51" s="64"/>
      <c r="R51" s="240">
        <f t="shared" si="0"/>
        <v>0</v>
      </c>
      <c r="S51" s="239"/>
      <c r="T51" s="581"/>
      <c r="V51" s="472"/>
      <c r="W51" s="473"/>
      <c r="X51" s="473"/>
      <c r="Y51" s="473"/>
      <c r="Z51" s="462"/>
    </row>
    <row r="52" spans="1:39" ht="17.25" customHeight="1" thickBot="1">
      <c r="A52" s="555"/>
      <c r="B52" s="558">
        <f>簡易収支計画!O4</f>
        <v>12</v>
      </c>
      <c r="C52" s="434" t="s">
        <v>272</v>
      </c>
      <c r="D52" s="395">
        <f>簡易収支計画!O36</f>
        <v>0</v>
      </c>
      <c r="E52" s="321" t="s">
        <v>45</v>
      </c>
      <c r="F52" s="6"/>
      <c r="G52" s="6"/>
      <c r="H52" s="6"/>
      <c r="I52" s="6"/>
      <c r="J52" s="6"/>
      <c r="K52" s="6"/>
      <c r="L52" s="6"/>
      <c r="M52" s="7"/>
      <c r="N52" s="45">
        <f>第1企業回収!N52+第2企業回収!N52+第3企業回収!N52+その他企業回収!N52</f>
        <v>0</v>
      </c>
      <c r="O52" s="45"/>
      <c r="P52" s="45"/>
      <c r="Q52" s="45"/>
      <c r="R52" s="240">
        <f t="shared" si="0"/>
        <v>0</v>
      </c>
      <c r="S52" s="239"/>
      <c r="T52" s="581">
        <f t="shared" ref="T52" si="253">-(D52-SUM(R52:R55))</f>
        <v>0</v>
      </c>
      <c r="V52" s="457" t="s">
        <v>283</v>
      </c>
      <c r="W52" s="459" t="s">
        <v>284</v>
      </c>
      <c r="X52" s="459" t="s">
        <v>285</v>
      </c>
      <c r="Y52" s="459"/>
      <c r="Z52" s="463" t="s">
        <v>297</v>
      </c>
      <c r="AA52" s="463" t="s">
        <v>286</v>
      </c>
      <c r="AB52" s="463" t="s">
        <v>305</v>
      </c>
      <c r="AC52" s="463" t="s">
        <v>289</v>
      </c>
      <c r="AD52" s="463" t="s">
        <v>288</v>
      </c>
      <c r="AE52" s="463" t="s">
        <v>306</v>
      </c>
      <c r="AF52" s="463" t="s">
        <v>283</v>
      </c>
      <c r="AG52" s="465" t="s">
        <v>298</v>
      </c>
      <c r="AH52" s="465" t="s">
        <v>287</v>
      </c>
      <c r="AI52" s="465" t="s">
        <v>307</v>
      </c>
      <c r="AJ52" s="466" t="s">
        <v>284</v>
      </c>
      <c r="AK52" s="468" t="s">
        <v>299</v>
      </c>
      <c r="AL52" s="469" t="s">
        <v>303</v>
      </c>
      <c r="AM52" s="470" t="s">
        <v>296</v>
      </c>
    </row>
    <row r="53" spans="1:39" ht="17.25" customHeight="1">
      <c r="A53" s="555"/>
      <c r="B53" s="559"/>
      <c r="C53" s="435" t="s">
        <v>273</v>
      </c>
      <c r="D53" s="401">
        <f>簡易収支計画!O37</f>
        <v>0</v>
      </c>
      <c r="E53" s="321" t="s">
        <v>46</v>
      </c>
      <c r="F53" s="6"/>
      <c r="G53" s="6"/>
      <c r="H53" s="6"/>
      <c r="I53" s="6"/>
      <c r="J53" s="6"/>
      <c r="K53" s="6"/>
      <c r="L53" s="6"/>
      <c r="M53" s="7"/>
      <c r="N53" s="219"/>
      <c r="O53" s="45">
        <f>第1企業回収!O53+第2企業回収!O53+第3企業回収!O53+その他企業回収!O53</f>
        <v>0</v>
      </c>
      <c r="P53" s="45">
        <f>第1企業回収!P53+第2企業回収!P53+第3企業回収!P53+その他企業回収!P53</f>
        <v>0</v>
      </c>
      <c r="Q53" s="6"/>
      <c r="R53" s="240">
        <f t="shared" si="0"/>
        <v>0</v>
      </c>
      <c r="S53" s="239"/>
      <c r="T53" s="581"/>
      <c r="V53" s="458">
        <f>第1企業回収!$Q$54+第2企業回収!$Q$54+第3企業回収!$Q$54+その他企業回収!$Q$54</f>
        <v>0</v>
      </c>
      <c r="W53" s="458"/>
      <c r="X53" s="460"/>
      <c r="Y53" s="461"/>
      <c r="Z53" s="464">
        <f t="shared" ref="Z53" si="254">SUM(V53:Y53)</f>
        <v>0</v>
      </c>
      <c r="AA53" s="464">
        <f t="shared" ref="AA53" si="255">SUM(V53:X53)</f>
        <v>0</v>
      </c>
      <c r="AB53" s="464">
        <f>V53+X53+Y53</f>
        <v>0</v>
      </c>
      <c r="AC53" s="464">
        <f t="shared" ref="AC53" si="256">SUM(V53:W53)</f>
        <v>0</v>
      </c>
      <c r="AD53" s="464">
        <f t="shared" ref="AD53" si="257">V53+X53</f>
        <v>0</v>
      </c>
      <c r="AE53" s="464">
        <f t="shared" ref="AE53" si="258">V53+Y53</f>
        <v>0</v>
      </c>
      <c r="AF53" s="464">
        <f t="shared" ref="AF53" si="259">V53</f>
        <v>0</v>
      </c>
      <c r="AG53" s="464">
        <f t="shared" ref="AG53" si="260">SUM(W53:Y53)</f>
        <v>0</v>
      </c>
      <c r="AH53" s="464">
        <f t="shared" ref="AH53" si="261">SUM(W53:X53)</f>
        <v>0</v>
      </c>
      <c r="AI53" s="464">
        <f t="shared" ref="AI53" si="262">W53+Y53</f>
        <v>0</v>
      </c>
      <c r="AJ53" s="464">
        <f t="shared" ref="AJ53" si="263">W53</f>
        <v>0</v>
      </c>
      <c r="AK53" s="467">
        <f t="shared" ref="AK53" si="264">SUM(X53:Y53)</f>
        <v>0</v>
      </c>
      <c r="AL53" s="467">
        <f t="shared" ref="AL53" si="265">X53</f>
        <v>0</v>
      </c>
      <c r="AM53" s="467">
        <f t="shared" ref="AM53" si="266">Y53</f>
        <v>0</v>
      </c>
    </row>
    <row r="54" spans="1:39" ht="17.25" customHeight="1" thickBot="1">
      <c r="A54" s="555"/>
      <c r="B54" s="559"/>
      <c r="C54" s="435" t="s">
        <v>274</v>
      </c>
      <c r="D54" s="401">
        <f>簡易収支計画!O38</f>
        <v>0</v>
      </c>
      <c r="E54" s="321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5">
        <f>第1企業回収!P54+第2企業回収!P54+第3企業回収!P54+その他企業回収!P54</f>
        <v>0</v>
      </c>
      <c r="Q54" s="6">
        <f>IF(OR(P55=$Z53,P55=$AA53,P55=$AD53,P55=$AB53,P55=$AC53,P55=$AE53,P55=$AF53),0,$V53)</f>
        <v>0</v>
      </c>
      <c r="R54" s="240">
        <f t="shared" si="0"/>
        <v>0</v>
      </c>
      <c r="S54" s="239"/>
      <c r="T54" s="581"/>
      <c r="V54" s="471"/>
      <c r="W54" s="471"/>
      <c r="X54" s="471"/>
      <c r="Y54" s="471"/>
      <c r="Z54" s="462">
        <f t="shared" ref="Z54" si="267">LARGE($Z53:$AM53,1)</f>
        <v>0</v>
      </c>
      <c r="AA54" s="462">
        <f t="shared" ref="AA54" si="268">LARGE($Z53:$AM53,2)</f>
        <v>0</v>
      </c>
      <c r="AB54" s="462">
        <f t="shared" ref="AB54" si="269">LARGE($Z53:$AM53,3)</f>
        <v>0</v>
      </c>
      <c r="AC54" s="462">
        <f t="shared" ref="AC54" si="270">LARGE($Z53:$AM53,4)</f>
        <v>0</v>
      </c>
      <c r="AD54" s="462">
        <f t="shared" ref="AD54" si="271">LARGE($Z53:$AM53,5)</f>
        <v>0</v>
      </c>
      <c r="AE54" s="462">
        <f t="shared" ref="AE54" si="272">LARGE($Z53:$AM53,6)</f>
        <v>0</v>
      </c>
      <c r="AF54" s="462">
        <f t="shared" ref="AF54" si="273">LARGE($Z53:$AM53,7)</f>
        <v>0</v>
      </c>
      <c r="AG54" s="462">
        <f t="shared" ref="AG54" si="274">LARGE($Z53:$AM53,8)</f>
        <v>0</v>
      </c>
      <c r="AH54" s="462">
        <f t="shared" ref="AH54" si="275">LARGE($Z53:$AM53,9)</f>
        <v>0</v>
      </c>
      <c r="AI54" s="462">
        <f t="shared" ref="AI54" si="276">LARGE($Z53:$AM53,10)</f>
        <v>0</v>
      </c>
      <c r="AJ54" s="462">
        <f t="shared" ref="AJ54" si="277">LARGE($Z53:$AM53,11)</f>
        <v>0</v>
      </c>
      <c r="AK54" s="462">
        <f t="shared" ref="AK54" si="278">LARGE($Z53:$AM53,12)</f>
        <v>0</v>
      </c>
      <c r="AL54" s="462">
        <f t="shared" ref="AL54" si="279">LARGE($Z53:$AM53,13)</f>
        <v>0</v>
      </c>
      <c r="AM54" s="462">
        <f t="shared" ref="AM54" si="280">LARGE($Z53:$AM53,14)</f>
        <v>0</v>
      </c>
    </row>
    <row r="55" spans="1:39" ht="17.25" customHeight="1" thickBot="1">
      <c r="A55" s="555"/>
      <c r="B55" s="560"/>
      <c r="C55" s="436" t="s">
        <v>275</v>
      </c>
      <c r="D55" s="406">
        <f>簡易収支計画!O39</f>
        <v>0</v>
      </c>
      <c r="E55" s="321" t="s">
        <v>93</v>
      </c>
      <c r="F55" s="63"/>
      <c r="G55" s="64"/>
      <c r="H55" s="64"/>
      <c r="I55" s="64"/>
      <c r="J55" s="64"/>
      <c r="K55" s="64"/>
      <c r="L55" s="64"/>
      <c r="M55" s="65"/>
      <c r="N55" s="65"/>
      <c r="O55" s="65"/>
      <c r="P55" s="64"/>
      <c r="Q55" s="64"/>
      <c r="R55" s="240">
        <f t="shared" si="0"/>
        <v>0</v>
      </c>
      <c r="S55" s="239"/>
      <c r="T55" s="581"/>
      <c r="V55" s="472"/>
      <c r="W55" s="473"/>
      <c r="X55" s="473"/>
      <c r="Y55" s="473"/>
      <c r="Z55" s="462"/>
    </row>
    <row r="56" spans="1:39" ht="17.25" customHeight="1" thickBot="1">
      <c r="A56" s="555"/>
      <c r="B56" s="558">
        <f>簡易収支計画!P4</f>
        <v>1</v>
      </c>
      <c r="C56" s="434" t="s">
        <v>272</v>
      </c>
      <c r="D56" s="395">
        <f>簡易収支計画!P36</f>
        <v>0</v>
      </c>
      <c r="E56" s="321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第1企業回収!O56+第2企業回収!O56+第3企業回収!O56+その他企業回収!O56</f>
        <v>0</v>
      </c>
      <c r="P56" s="45"/>
      <c r="Q56" s="45"/>
      <c r="R56" s="240">
        <f t="shared" si="0"/>
        <v>0</v>
      </c>
      <c r="S56" s="239"/>
      <c r="T56" s="581">
        <f t="shared" ref="T56" si="281">-(D56-SUM(R56:R59))</f>
        <v>0</v>
      </c>
      <c r="V56" s="457" t="s">
        <v>283</v>
      </c>
      <c r="W56" s="459" t="s">
        <v>284</v>
      </c>
      <c r="X56" s="459" t="s">
        <v>285</v>
      </c>
      <c r="Y56" s="459"/>
      <c r="Z56" s="463" t="s">
        <v>297</v>
      </c>
      <c r="AA56" s="463" t="s">
        <v>286</v>
      </c>
      <c r="AB56" s="463" t="s">
        <v>305</v>
      </c>
      <c r="AC56" s="463" t="s">
        <v>289</v>
      </c>
      <c r="AD56" s="463" t="s">
        <v>288</v>
      </c>
      <c r="AE56" s="463" t="s">
        <v>306</v>
      </c>
      <c r="AF56" s="463" t="s">
        <v>283</v>
      </c>
      <c r="AG56" s="465" t="s">
        <v>298</v>
      </c>
      <c r="AH56" s="465" t="s">
        <v>287</v>
      </c>
      <c r="AI56" s="465" t="s">
        <v>307</v>
      </c>
      <c r="AJ56" s="466" t="s">
        <v>284</v>
      </c>
      <c r="AK56" s="468" t="s">
        <v>299</v>
      </c>
      <c r="AL56" s="469" t="s">
        <v>303</v>
      </c>
      <c r="AM56" s="470" t="s">
        <v>296</v>
      </c>
    </row>
    <row r="57" spans="1:39" ht="17.25" customHeight="1">
      <c r="A57" s="555"/>
      <c r="B57" s="559"/>
      <c r="C57" s="435" t="s">
        <v>273</v>
      </c>
      <c r="D57" s="401">
        <f>簡易収支計画!P37</f>
        <v>0</v>
      </c>
      <c r="E57" s="321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45"/>
      <c r="P57" s="45">
        <f>第1企業回収!P57+第2企業回収!P57+第3企業回収!P57+その他企業回収!P57</f>
        <v>0</v>
      </c>
      <c r="Q57" s="45">
        <f>第1企業回収!Q57+第2企業回収!Q57+第3企業回収!Q57+その他企業回収!Q57</f>
        <v>0</v>
      </c>
      <c r="R57" s="240">
        <f t="shared" si="0"/>
        <v>0</v>
      </c>
      <c r="S57" s="239"/>
      <c r="T57" s="581"/>
      <c r="V57" s="458"/>
      <c r="W57" s="458"/>
      <c r="X57" s="460"/>
      <c r="Y57" s="461"/>
      <c r="Z57" s="464">
        <f t="shared" ref="Z57" si="282">SUM(V57:Y57)</f>
        <v>0</v>
      </c>
      <c r="AA57" s="464">
        <f t="shared" ref="AA57" si="283">SUM(V57:X57)</f>
        <v>0</v>
      </c>
      <c r="AB57" s="464">
        <f>V57+X57+Y57</f>
        <v>0</v>
      </c>
      <c r="AC57" s="464">
        <f t="shared" ref="AC57" si="284">SUM(V57:W57)</f>
        <v>0</v>
      </c>
      <c r="AD57" s="464">
        <f t="shared" ref="AD57" si="285">V57+X57</f>
        <v>0</v>
      </c>
      <c r="AE57" s="464">
        <f t="shared" ref="AE57" si="286">V57+Y57</f>
        <v>0</v>
      </c>
      <c r="AF57" s="464">
        <f t="shared" ref="AF57" si="287">V57</f>
        <v>0</v>
      </c>
      <c r="AG57" s="464">
        <f t="shared" ref="AG57" si="288">SUM(W57:Y57)</f>
        <v>0</v>
      </c>
      <c r="AH57" s="464">
        <f t="shared" ref="AH57" si="289">SUM(W57:X57)</f>
        <v>0</v>
      </c>
      <c r="AI57" s="464">
        <f t="shared" ref="AI57" si="290">W57+Y57</f>
        <v>0</v>
      </c>
      <c r="AJ57" s="464">
        <f t="shared" ref="AJ57" si="291">W57</f>
        <v>0</v>
      </c>
      <c r="AK57" s="467">
        <f t="shared" ref="AK57" si="292">SUM(X57:Y57)</f>
        <v>0</v>
      </c>
      <c r="AL57" s="467">
        <f t="shared" ref="AL57" si="293">X57</f>
        <v>0</v>
      </c>
      <c r="AM57" s="467">
        <f t="shared" ref="AM57" si="294">Y57</f>
        <v>0</v>
      </c>
    </row>
    <row r="58" spans="1:39" ht="17.25" customHeight="1" thickBot="1">
      <c r="A58" s="555"/>
      <c r="B58" s="559"/>
      <c r="C58" s="435" t="s">
        <v>274</v>
      </c>
      <c r="D58" s="401">
        <f>簡易収支計画!P38</f>
        <v>0</v>
      </c>
      <c r="E58" s="321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5">
        <f>第1企業回収!Q58+第2企業回収!Q58+第3企業回収!Q58+その他企業回収!Q58</f>
        <v>0</v>
      </c>
      <c r="R58" s="240">
        <f t="shared" si="0"/>
        <v>0</v>
      </c>
      <c r="S58" s="239"/>
      <c r="T58" s="581"/>
      <c r="V58" s="471"/>
      <c r="W58" s="471"/>
      <c r="X58" s="471"/>
      <c r="Y58" s="471"/>
      <c r="Z58" s="462">
        <f t="shared" ref="Z58" si="295">LARGE($Z57:$AM57,1)</f>
        <v>0</v>
      </c>
      <c r="AA58" s="462">
        <f t="shared" ref="AA58" si="296">LARGE($Z57:$AM57,2)</f>
        <v>0</v>
      </c>
      <c r="AB58" s="462">
        <f t="shared" ref="AB58" si="297">LARGE($Z57:$AM57,3)</f>
        <v>0</v>
      </c>
      <c r="AC58" s="462">
        <f t="shared" ref="AC58" si="298">LARGE($Z57:$AM57,4)</f>
        <v>0</v>
      </c>
      <c r="AD58" s="462">
        <f t="shared" ref="AD58" si="299">LARGE($Z57:$AM57,5)</f>
        <v>0</v>
      </c>
      <c r="AE58" s="462">
        <f t="shared" ref="AE58" si="300">LARGE($Z57:$AM57,6)</f>
        <v>0</v>
      </c>
      <c r="AF58" s="462">
        <f t="shared" ref="AF58" si="301">LARGE($Z57:$AM57,7)</f>
        <v>0</v>
      </c>
      <c r="AG58" s="462">
        <f t="shared" ref="AG58" si="302">LARGE($Z57:$AM57,8)</f>
        <v>0</v>
      </c>
      <c r="AH58" s="462">
        <f t="shared" ref="AH58" si="303">LARGE($Z57:$AM57,9)</f>
        <v>0</v>
      </c>
      <c r="AI58" s="462">
        <f t="shared" ref="AI58" si="304">LARGE($Z57:$AM57,10)</f>
        <v>0</v>
      </c>
      <c r="AJ58" s="462">
        <f t="shared" ref="AJ58" si="305">LARGE($Z57:$AM57,11)</f>
        <v>0</v>
      </c>
      <c r="AK58" s="462">
        <f t="shared" ref="AK58" si="306">LARGE($Z57:$AM57,12)</f>
        <v>0</v>
      </c>
      <c r="AL58" s="462">
        <f t="shared" ref="AL58" si="307">LARGE($Z57:$AM57,13)</f>
        <v>0</v>
      </c>
      <c r="AM58" s="462">
        <f t="shared" ref="AM58" si="308">LARGE($Z57:$AM57,14)</f>
        <v>0</v>
      </c>
    </row>
    <row r="59" spans="1:39" ht="17.25" customHeight="1" thickBot="1">
      <c r="A59" s="555"/>
      <c r="B59" s="560"/>
      <c r="C59" s="436" t="s">
        <v>275</v>
      </c>
      <c r="D59" s="406">
        <f>簡易収支計画!P39</f>
        <v>0</v>
      </c>
      <c r="E59" s="321" t="s">
        <v>93</v>
      </c>
      <c r="F59" s="63"/>
      <c r="G59" s="64"/>
      <c r="H59" s="64"/>
      <c r="I59" s="64"/>
      <c r="J59" s="64"/>
      <c r="K59" s="64"/>
      <c r="L59" s="64"/>
      <c r="M59" s="65"/>
      <c r="N59" s="65"/>
      <c r="O59" s="65"/>
      <c r="P59" s="65"/>
      <c r="Q59" s="64"/>
      <c r="R59" s="240">
        <f t="shared" si="0"/>
        <v>0</v>
      </c>
      <c r="S59" s="239"/>
      <c r="T59" s="581"/>
      <c r="V59" s="472"/>
      <c r="W59" s="473"/>
      <c r="X59" s="473"/>
      <c r="Y59" s="473"/>
      <c r="Z59" s="462"/>
    </row>
    <row r="60" spans="1:39" ht="17.25" customHeight="1">
      <c r="A60" s="555"/>
      <c r="B60" s="558">
        <f>簡易収支計画!Q4</f>
        <v>2</v>
      </c>
      <c r="C60" s="434" t="s">
        <v>272</v>
      </c>
      <c r="D60" s="395">
        <f>簡易収支計画!Q36</f>
        <v>0</v>
      </c>
      <c r="E60" s="321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第1企業回収!P60+第2企業回収!P60+第3企業回収!P60+その他企業回収!P60</f>
        <v>0</v>
      </c>
      <c r="Q60" s="45"/>
      <c r="R60" s="240">
        <f t="shared" si="0"/>
        <v>0</v>
      </c>
      <c r="S60" s="239"/>
      <c r="T60" s="581">
        <f t="shared" ref="T60" si="309">-(D60-SUM(R60:R63))</f>
        <v>0</v>
      </c>
    </row>
    <row r="61" spans="1:39" ht="17.25" customHeight="1">
      <c r="A61" s="555"/>
      <c r="B61" s="559"/>
      <c r="C61" s="435" t="s">
        <v>273</v>
      </c>
      <c r="D61" s="401">
        <f>簡易収支計画!Q37</f>
        <v>0</v>
      </c>
      <c r="E61" s="321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19"/>
      <c r="Q61" s="45">
        <f>第1企業回収!Q61+第2企業回収!Q61+第3企業回収!Q61+その他企業回収!Q61</f>
        <v>0</v>
      </c>
      <c r="R61" s="240">
        <f t="shared" si="0"/>
        <v>0</v>
      </c>
      <c r="S61" s="239"/>
      <c r="T61" s="581"/>
    </row>
    <row r="62" spans="1:39" ht="17.25" customHeight="1" thickBot="1">
      <c r="A62" s="555"/>
      <c r="B62" s="559"/>
      <c r="C62" s="435" t="s">
        <v>274</v>
      </c>
      <c r="D62" s="401">
        <f>簡易収支計画!Q38</f>
        <v>0</v>
      </c>
      <c r="E62" s="321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0">
        <f t="shared" si="0"/>
        <v>0</v>
      </c>
      <c r="S62" s="239"/>
      <c r="T62" s="581"/>
    </row>
    <row r="63" spans="1:39" ht="17.25" customHeight="1" thickBot="1">
      <c r="A63" s="555"/>
      <c r="B63" s="560"/>
      <c r="C63" s="436" t="s">
        <v>275</v>
      </c>
      <c r="D63" s="406">
        <f>簡易収支計画!Q39</f>
        <v>0</v>
      </c>
      <c r="E63" s="321" t="s">
        <v>93</v>
      </c>
      <c r="F63" s="63"/>
      <c r="G63" s="64"/>
      <c r="H63" s="64"/>
      <c r="I63" s="64"/>
      <c r="J63" s="64"/>
      <c r="K63" s="64"/>
      <c r="L63" s="64"/>
      <c r="M63" s="65"/>
      <c r="N63" s="65"/>
      <c r="O63" s="65"/>
      <c r="P63" s="65"/>
      <c r="Q63" s="66"/>
      <c r="R63" s="240">
        <f t="shared" si="0"/>
        <v>0</v>
      </c>
      <c r="S63" s="239"/>
      <c r="T63" s="581"/>
    </row>
    <row r="64" spans="1:39" ht="17.25" customHeight="1">
      <c r="A64" s="555"/>
      <c r="B64" s="558">
        <f>簡易収支計画!R4</f>
        <v>3</v>
      </c>
      <c r="C64" s="434" t="s">
        <v>272</v>
      </c>
      <c r="D64" s="395">
        <f>簡易収支計画!R36</f>
        <v>0</v>
      </c>
      <c r="E64" s="321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第1企業回収!Q64+第2企業回収!Q64+第3企業回収!Q64+その他企業回収!Q64</f>
        <v>0</v>
      </c>
      <c r="R64" s="240">
        <f t="shared" si="0"/>
        <v>0</v>
      </c>
      <c r="S64" s="239"/>
      <c r="T64" s="579">
        <f>-(D64-SUM(R64:R67))</f>
        <v>0</v>
      </c>
    </row>
    <row r="65" spans="1:25" ht="17.25" customHeight="1">
      <c r="A65" s="555"/>
      <c r="B65" s="559"/>
      <c r="C65" s="435" t="s">
        <v>273</v>
      </c>
      <c r="D65" s="401">
        <f>簡易収支計画!R37</f>
        <v>0</v>
      </c>
      <c r="E65" s="321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19"/>
      <c r="R65" s="240">
        <f t="shared" si="0"/>
        <v>0</v>
      </c>
      <c r="S65" s="239"/>
      <c r="T65" s="579"/>
    </row>
    <row r="66" spans="1:25" ht="17.25" customHeight="1" thickBot="1">
      <c r="A66" s="555"/>
      <c r="B66" s="559"/>
      <c r="C66" s="435" t="s">
        <v>274</v>
      </c>
      <c r="D66" s="401">
        <f>簡易収支計画!R38</f>
        <v>0</v>
      </c>
      <c r="E66" s="321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0">
        <f t="shared" si="0"/>
        <v>0</v>
      </c>
      <c r="S66" s="239"/>
      <c r="T66" s="579"/>
    </row>
    <row r="67" spans="1:25" ht="17.25" customHeight="1" thickBot="1">
      <c r="A67" s="555"/>
      <c r="B67" s="560"/>
      <c r="C67" s="436" t="s">
        <v>275</v>
      </c>
      <c r="D67" s="406">
        <f>簡易収支計画!R39</f>
        <v>0</v>
      </c>
      <c r="E67" s="321" t="s">
        <v>93</v>
      </c>
      <c r="F67" s="63"/>
      <c r="G67" s="64"/>
      <c r="H67" s="64"/>
      <c r="I67" s="64"/>
      <c r="J67" s="64"/>
      <c r="K67" s="64"/>
      <c r="L67" s="64"/>
      <c r="M67" s="65"/>
      <c r="N67" s="65"/>
      <c r="O67" s="65"/>
      <c r="P67" s="65"/>
      <c r="Q67" s="66"/>
      <c r="R67" s="240">
        <f t="shared" si="0"/>
        <v>0</v>
      </c>
      <c r="S67" s="239"/>
      <c r="T67" s="580"/>
    </row>
    <row r="68" spans="1:25" ht="17.25" customHeight="1">
      <c r="A68" s="27"/>
      <c r="B68" s="28"/>
      <c r="C68" s="437"/>
      <c r="D68" s="29"/>
      <c r="E68" s="322" t="s">
        <v>49</v>
      </c>
      <c r="F68" s="30">
        <f>SUM(F12,F16,F20,F24,F28,F32,F36,F40,F44,F48,F52,F56,F60,F64)</f>
        <v>0</v>
      </c>
      <c r="G68" s="30">
        <f t="shared" ref="G68:P68" si="310">SUM(G12,G16,G20,G24,G28,G32,G36,G40,G44,G48,G52,G56,G60,G64)</f>
        <v>0</v>
      </c>
      <c r="H68" s="30">
        <f t="shared" si="310"/>
        <v>0</v>
      </c>
      <c r="I68" s="30">
        <f t="shared" si="310"/>
        <v>0</v>
      </c>
      <c r="J68" s="30">
        <f t="shared" si="310"/>
        <v>0</v>
      </c>
      <c r="K68" s="30">
        <f t="shared" si="310"/>
        <v>0</v>
      </c>
      <c r="L68" s="30">
        <f t="shared" si="310"/>
        <v>0</v>
      </c>
      <c r="M68" s="30">
        <f t="shared" si="310"/>
        <v>0</v>
      </c>
      <c r="N68" s="30">
        <f t="shared" si="310"/>
        <v>0</v>
      </c>
      <c r="O68" s="30">
        <f t="shared" si="310"/>
        <v>0</v>
      </c>
      <c r="P68" s="30">
        <f t="shared" si="310"/>
        <v>0</v>
      </c>
      <c r="Q68" s="30">
        <f>SUM(Q12,Q16,Q20,Q24,Q28,Q32,Q36,Q40,Q44,Q48,Q52,Q56,Q60,Q64)</f>
        <v>0</v>
      </c>
      <c r="R68" s="240">
        <f>SUM(F68:Q68)</f>
        <v>0</v>
      </c>
      <c r="S68" s="240">
        <f>SUM(R12,R16,R20,R24,R28,R32,R36,R40,R44,R48,R52,R56,R60,R64)</f>
        <v>0</v>
      </c>
      <c r="T68" s="240">
        <f>SUM(T10:T67)</f>
        <v>0</v>
      </c>
    </row>
    <row r="69" spans="1:25" ht="17.25" customHeight="1">
      <c r="A69" s="27"/>
      <c r="B69" s="28"/>
      <c r="C69" s="437"/>
      <c r="D69" s="29"/>
      <c r="E69" s="322" t="s">
        <v>50</v>
      </c>
      <c r="F69" s="30">
        <f>SUM(F13,F17,F21,F25,F29,F33,F37,F41,F45,F49,F53,F57,F61,F65)</f>
        <v>0</v>
      </c>
      <c r="G69" s="30">
        <f t="shared" ref="G69" si="311">SUM(G13,G17,G21,G25,G29,G33,G37,G41,G45,G49,G53,G57,G61,G65)</f>
        <v>0</v>
      </c>
      <c r="H69" s="30">
        <f>SUM(H13,H17,H21,H25,H29,H33,H37,H41,H45,H49,H53,H57,H61,H65)</f>
        <v>0</v>
      </c>
      <c r="I69" s="30">
        <f t="shared" ref="I69:Q71" si="312">SUM(I13,I17,I21,I25,I29,I33,I37,I41,I45,I49,I53,I57,I61,I65)</f>
        <v>0</v>
      </c>
      <c r="J69" s="30">
        <f t="shared" si="312"/>
        <v>0</v>
      </c>
      <c r="K69" s="30">
        <f t="shared" si="312"/>
        <v>0</v>
      </c>
      <c r="L69" s="30">
        <f t="shared" si="312"/>
        <v>0</v>
      </c>
      <c r="M69" s="30">
        <f t="shared" si="312"/>
        <v>0</v>
      </c>
      <c r="N69" s="30">
        <f t="shared" si="312"/>
        <v>0</v>
      </c>
      <c r="O69" s="30">
        <f t="shared" si="312"/>
        <v>0</v>
      </c>
      <c r="P69" s="30">
        <f t="shared" si="312"/>
        <v>0</v>
      </c>
      <c r="Q69" s="30">
        <f t="shared" si="312"/>
        <v>0</v>
      </c>
      <c r="R69" s="240">
        <f t="shared" ref="R69:R71" si="313">SUM(F69:Q69)</f>
        <v>0</v>
      </c>
      <c r="S69" s="240">
        <f>SUM(R13,R17,R21,R25,R29,R33,R37,R41,R45,R49,R53,R57,R61,R65)</f>
        <v>0</v>
      </c>
      <c r="T69" s="244"/>
    </row>
    <row r="70" spans="1:25" ht="17.25" customHeight="1">
      <c r="A70" s="27"/>
      <c r="B70" s="28"/>
      <c r="C70" s="437"/>
      <c r="D70" s="29"/>
      <c r="E70" s="322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312"/>
        <v>0</v>
      </c>
      <c r="J70" s="30">
        <f t="shared" si="312"/>
        <v>0</v>
      </c>
      <c r="K70" s="30">
        <f t="shared" si="312"/>
        <v>0</v>
      </c>
      <c r="L70" s="30">
        <f t="shared" si="312"/>
        <v>0</v>
      </c>
      <c r="M70" s="30">
        <f t="shared" si="312"/>
        <v>0</v>
      </c>
      <c r="N70" s="30">
        <f t="shared" si="312"/>
        <v>0</v>
      </c>
      <c r="O70" s="30">
        <f t="shared" si="312"/>
        <v>0</v>
      </c>
      <c r="P70" s="30">
        <f t="shared" si="312"/>
        <v>0</v>
      </c>
      <c r="Q70" s="30">
        <f>SUM(Q14,Q18,Q22,Q26,Q30,Q34,Q38,Q42,Q46,Q50,Q54,Q58,Q62,Q66)</f>
        <v>0</v>
      </c>
      <c r="R70" s="240">
        <f t="shared" si="313"/>
        <v>0</v>
      </c>
      <c r="S70" s="240">
        <f>SUM(R10,R14,R18,R22,R26,R30,R34,R38,R42,R46,R50,R54,R58,R62,R66)</f>
        <v>0</v>
      </c>
      <c r="T70" s="262" t="s">
        <v>209</v>
      </c>
    </row>
    <row r="71" spans="1:25" ht="17.25" customHeight="1">
      <c r="A71" s="34"/>
      <c r="B71" s="35"/>
      <c r="C71" s="313"/>
      <c r="D71" s="35"/>
      <c r="E71" s="322" t="s">
        <v>94</v>
      </c>
      <c r="F71" s="30">
        <f>SUM(F11,F15,F19,F23,F27,F31,F35,F39,F43,F47,F51,F55,F59,F63,F67)</f>
        <v>0</v>
      </c>
      <c r="G71" s="30">
        <f t="shared" ref="G71:H71" si="314">SUM(G11,G15,G19,G23,G27,G31,G35,G39,G43,G47,G51,G55,G59,G63,G67)</f>
        <v>0</v>
      </c>
      <c r="H71" s="30">
        <f t="shared" si="314"/>
        <v>0</v>
      </c>
      <c r="I71" s="30">
        <f>SUM(I15,I19,I23,I27,I31,I35,I39,I43,I47,I51,I55,I59,I63,I67)</f>
        <v>0</v>
      </c>
      <c r="J71" s="30">
        <f t="shared" si="312"/>
        <v>0</v>
      </c>
      <c r="K71" s="30">
        <f t="shared" si="312"/>
        <v>0</v>
      </c>
      <c r="L71" s="30">
        <f t="shared" si="312"/>
        <v>0</v>
      </c>
      <c r="M71" s="30">
        <f t="shared" si="312"/>
        <v>0</v>
      </c>
      <c r="N71" s="30">
        <f t="shared" si="312"/>
        <v>0</v>
      </c>
      <c r="O71" s="30">
        <f t="shared" si="312"/>
        <v>0</v>
      </c>
      <c r="P71" s="30">
        <f t="shared" si="312"/>
        <v>0</v>
      </c>
      <c r="Q71" s="30">
        <f t="shared" si="312"/>
        <v>0</v>
      </c>
      <c r="R71" s="242">
        <f t="shared" si="313"/>
        <v>0</v>
      </c>
      <c r="S71" s="263">
        <f>SUM(R11,R15,R19,R23,R27,R31,R35,R39,R43,R47,R51,R55,R59,R63,R67)</f>
        <v>0</v>
      </c>
      <c r="T71" s="264">
        <f>SUM(D12:D67)</f>
        <v>0</v>
      </c>
    </row>
    <row r="72" spans="1:25" ht="16.5" customHeight="1">
      <c r="A72" s="34"/>
      <c r="B72" s="35"/>
      <c r="C72" s="313"/>
      <c r="D72" s="35"/>
      <c r="E72" s="35"/>
      <c r="F72" s="69">
        <f>F9</f>
        <v>4</v>
      </c>
      <c r="G72" s="69">
        <f t="shared" ref="G72:Q72" si="315">G9</f>
        <v>5</v>
      </c>
      <c r="H72" s="69">
        <f t="shared" si="315"/>
        <v>6</v>
      </c>
      <c r="I72" s="69">
        <f t="shared" si="315"/>
        <v>7</v>
      </c>
      <c r="J72" s="69">
        <f t="shared" si="315"/>
        <v>8</v>
      </c>
      <c r="K72" s="69">
        <f t="shared" si="315"/>
        <v>9</v>
      </c>
      <c r="L72" s="69">
        <f t="shared" si="315"/>
        <v>10</v>
      </c>
      <c r="M72" s="69">
        <f t="shared" si="315"/>
        <v>11</v>
      </c>
      <c r="N72" s="69">
        <f t="shared" si="315"/>
        <v>12</v>
      </c>
      <c r="O72" s="69">
        <f t="shared" si="315"/>
        <v>1</v>
      </c>
      <c r="P72" s="69">
        <f t="shared" si="315"/>
        <v>2</v>
      </c>
      <c r="Q72" s="69">
        <f t="shared" si="315"/>
        <v>3</v>
      </c>
      <c r="R72" s="253">
        <f>SUM(R68:R71)</f>
        <v>0</v>
      </c>
      <c r="S72" s="253">
        <f>SUM(S68:S71)</f>
        <v>0</v>
      </c>
      <c r="T72" s="253">
        <f>SUM(T71,T68)</f>
        <v>0</v>
      </c>
    </row>
    <row r="73" spans="1:25" ht="16.5" customHeight="1">
      <c r="A73" s="34"/>
      <c r="B73" s="35"/>
      <c r="C73" s="31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5" s="72" customFormat="1" ht="16.5" customHeight="1">
      <c r="A74" s="70"/>
      <c r="B74" s="564" t="s">
        <v>95</v>
      </c>
      <c r="C74" s="564"/>
      <c r="D74" s="564"/>
      <c r="E74" s="422"/>
      <c r="F74" s="475">
        <f>第1企業回収!F74+第2企業回収!F74+第3企業回収!F74+その他企業回収!F74</f>
        <v>0</v>
      </c>
      <c r="G74" s="475">
        <f>第1企業回収!G74+第2企業回収!G74+第3企業回収!G74+その他企業回収!G74</f>
        <v>0</v>
      </c>
      <c r="H74" s="475">
        <f>第1企業回収!H74+第2企業回収!H74+第3企業回収!H74+その他企業回収!H74</f>
        <v>0</v>
      </c>
      <c r="I74" s="475">
        <f>第1企業回収!I74+第2企業回収!I74+第3企業回収!I74+その他企業回収!I74</f>
        <v>0</v>
      </c>
      <c r="J74" s="475">
        <f>第1企業回収!J74+第2企業回収!J74+第3企業回収!J74+その他企業回収!J74</f>
        <v>0</v>
      </c>
      <c r="K74" s="475">
        <f>第1企業回収!K74+第2企業回収!K74+第3企業回収!K74+その他企業回収!K74</f>
        <v>0</v>
      </c>
      <c r="L74" s="475">
        <f>第1企業回収!L74+第2企業回収!L74+第3企業回収!L74+その他企業回収!L74</f>
        <v>0</v>
      </c>
      <c r="M74" s="475">
        <f>第1企業回収!M74+第2企業回収!M74+第3企業回収!M74+その他企業回収!M74</f>
        <v>0</v>
      </c>
      <c r="N74" s="475">
        <f>第1企業回収!N74+第2企業回収!N74+第3企業回収!N74+その他企業回収!N74</f>
        <v>0</v>
      </c>
      <c r="O74" s="475">
        <f>第1企業回収!O74+第2企業回収!O74+第3企業回収!O74+その他企業回収!O74</f>
        <v>0</v>
      </c>
      <c r="P74" s="475">
        <f>第1企業回収!P74+第2企業回収!P74+第3企業回収!P74+その他企業回収!P74</f>
        <v>0</v>
      </c>
      <c r="Q74" s="475">
        <f>第1企業回収!Q74+第2企業回収!Q74+第3企業回収!Q74+その他企業回収!Q74</f>
        <v>0</v>
      </c>
      <c r="V74" s="476"/>
      <c r="W74" s="476"/>
      <c r="X74" s="476"/>
      <c r="Y74" s="476"/>
    </row>
    <row r="75" spans="1:25" s="72" customFormat="1" ht="16.5" customHeight="1">
      <c r="A75" s="70"/>
      <c r="B75" s="565" t="s">
        <v>96</v>
      </c>
      <c r="C75" s="566"/>
      <c r="D75" s="567"/>
      <c r="E75" s="424">
        <f>SUM(F10:I10)+第1企業回収!E75+第2企業回収!E75+第3企業回収!E75+その他企業回収!E75</f>
        <v>0</v>
      </c>
      <c r="F75" s="424">
        <f>E75+F74-F70-F71</f>
        <v>0</v>
      </c>
      <c r="G75" s="424">
        <f>F75+G74-G70-G71</f>
        <v>0</v>
      </c>
      <c r="H75" s="424">
        <f>G75+H74-H70-H71</f>
        <v>0</v>
      </c>
      <c r="I75" s="424">
        <f t="shared" ref="I75:P75" si="316">H75+I74-I70-I71</f>
        <v>0</v>
      </c>
      <c r="J75" s="424">
        <f t="shared" si="316"/>
        <v>0</v>
      </c>
      <c r="K75" s="424">
        <f t="shared" si="316"/>
        <v>0</v>
      </c>
      <c r="L75" s="424">
        <f t="shared" si="316"/>
        <v>0</v>
      </c>
      <c r="M75" s="424">
        <f t="shared" si="316"/>
        <v>0</v>
      </c>
      <c r="N75" s="424">
        <f t="shared" si="316"/>
        <v>0</v>
      </c>
      <c r="O75" s="424">
        <f t="shared" si="316"/>
        <v>0</v>
      </c>
      <c r="P75" s="424">
        <f t="shared" si="316"/>
        <v>0</v>
      </c>
      <c r="Q75" s="424">
        <f>P75+Q74-Q70-Q71</f>
        <v>0</v>
      </c>
      <c r="V75" s="476"/>
      <c r="W75" s="476"/>
      <c r="X75" s="476"/>
      <c r="Y75" s="476"/>
    </row>
    <row r="76" spans="1:25" ht="16.5" customHeight="1">
      <c r="A76" s="35"/>
      <c r="B76" s="35"/>
      <c r="C76" s="313"/>
      <c r="D76" s="562">
        <f>簡易収支計画!F4</f>
        <v>3</v>
      </c>
      <c r="E76" s="562"/>
      <c r="F76" s="68">
        <f>F9</f>
        <v>4</v>
      </c>
      <c r="G76" s="68">
        <f t="shared" ref="G76:Q76" si="317">G9</f>
        <v>5</v>
      </c>
      <c r="H76" s="68">
        <f t="shared" si="317"/>
        <v>6</v>
      </c>
      <c r="I76" s="68">
        <f t="shared" si="317"/>
        <v>7</v>
      </c>
      <c r="J76" s="68">
        <f t="shared" si="317"/>
        <v>8</v>
      </c>
      <c r="K76" s="68">
        <f t="shared" si="317"/>
        <v>9</v>
      </c>
      <c r="L76" s="68">
        <f t="shared" si="317"/>
        <v>10</v>
      </c>
      <c r="M76" s="68">
        <f t="shared" si="317"/>
        <v>11</v>
      </c>
      <c r="N76" s="68">
        <f t="shared" si="317"/>
        <v>12</v>
      </c>
      <c r="O76" s="68">
        <f t="shared" si="317"/>
        <v>1</v>
      </c>
      <c r="P76" s="68">
        <f t="shared" si="317"/>
        <v>2</v>
      </c>
      <c r="Q76" s="68">
        <f t="shared" si="317"/>
        <v>3</v>
      </c>
    </row>
    <row r="77" spans="1:25" ht="16.5" customHeight="1" thickBot="1">
      <c r="A77" s="35"/>
      <c r="B77" s="35"/>
      <c r="C77" s="313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5" ht="16.5" customHeight="1" thickBot="1">
      <c r="A78" s="35"/>
      <c r="B78" s="35"/>
      <c r="C78" s="313"/>
      <c r="D78" s="35"/>
      <c r="E78" s="275" t="s">
        <v>216</v>
      </c>
      <c r="F78" s="272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4"/>
    </row>
    <row r="79" spans="1:25">
      <c r="A79" s="35"/>
      <c r="B79" s="35"/>
      <c r="C79" s="313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5">
      <c r="A80" s="35"/>
      <c r="B80" s="278"/>
      <c r="C80" s="438"/>
      <c r="D80" s="278"/>
      <c r="E80" s="278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>
      <c r="A81" s="35"/>
      <c r="B81" s="279"/>
      <c r="C81" s="439"/>
      <c r="D81" s="280"/>
      <c r="E81" s="280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13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13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heet="1" objects="1" scenarios="1" formatCells="0" selectLockedCells="1"/>
  <sortState ref="Z14:AM14">
    <sortCondition ref="Z14"/>
  </sortState>
  <mergeCells count="43">
    <mergeCell ref="T12:T15"/>
    <mergeCell ref="T16:T19"/>
    <mergeCell ref="T20:T23"/>
    <mergeCell ref="T24:T27"/>
    <mergeCell ref="T60:T63"/>
    <mergeCell ref="T64:T67"/>
    <mergeCell ref="T28:T31"/>
    <mergeCell ref="T32:T35"/>
    <mergeCell ref="T36:T39"/>
    <mergeCell ref="T40:T43"/>
    <mergeCell ref="T44:T47"/>
    <mergeCell ref="T48:T51"/>
    <mergeCell ref="T52:T55"/>
    <mergeCell ref="T56:T59"/>
    <mergeCell ref="D76:E76"/>
    <mergeCell ref="F2:G2"/>
    <mergeCell ref="H2:I2"/>
    <mergeCell ref="J2:K2"/>
    <mergeCell ref="L2:M2"/>
    <mergeCell ref="B74:D74"/>
    <mergeCell ref="B75:D75"/>
    <mergeCell ref="B7:D7"/>
    <mergeCell ref="F8:Q8"/>
    <mergeCell ref="N2:R2"/>
    <mergeCell ref="B48:B51"/>
    <mergeCell ref="B24:B27"/>
    <mergeCell ref="B20:B23"/>
    <mergeCell ref="C9:D9"/>
    <mergeCell ref="R9:T9"/>
    <mergeCell ref="B10:D11"/>
    <mergeCell ref="O5:Q5"/>
    <mergeCell ref="A12:A67"/>
    <mergeCell ref="B12:B15"/>
    <mergeCell ref="B52:B55"/>
    <mergeCell ref="B56:B59"/>
    <mergeCell ref="B64:B67"/>
    <mergeCell ref="B60:B63"/>
    <mergeCell ref="B16:B19"/>
    <mergeCell ref="B28:B31"/>
    <mergeCell ref="B32:B35"/>
    <mergeCell ref="B44:B47"/>
    <mergeCell ref="B40:B43"/>
    <mergeCell ref="B36:B39"/>
  </mergeCells>
  <phoneticPr fontId="1"/>
  <conditionalFormatting sqref="O5:Q5">
    <cfRule type="cellIs" dxfId="5" priority="1" operator="between">
      <formula>43586</formula>
      <formula>43830</formula>
    </cfRule>
  </conditionalFormatting>
  <dataValidations count="6">
    <dataValidation type="list" allowBlank="1" showInputMessage="1" showErrorMessage="1" sqref="L3:L6">
      <formula1>"1,2,3,4"</formula1>
    </dataValidation>
    <dataValidation type="list" allowBlank="1" showInputMessage="1" showErrorMessage="1" sqref="H3:H6">
      <formula1>"1,2"</formula1>
    </dataValidation>
    <dataValidation type="list" allowBlank="1" showInputMessage="1" showErrorMessage="1" sqref="F15 Q59 P55 O51 N47 M43 L39 K35 J31 I27 H23 G19">
      <formula1>$Z13:$AM13</formula1>
    </dataValidation>
    <dataValidation type="list" allowBlank="1" showInputMessage="1" showErrorMessage="1" sqref="G15 Q55 P51 O47 N43 M39 L35 K31 J27 I23 H19">
      <formula1>$AG13:$AM13</formula1>
    </dataValidation>
    <dataValidation type="list" allowBlank="1" showInputMessage="1" showErrorMessage="1" sqref="H15 Q51 P47 O43 N39 M35 L31 K27 J23 I19">
      <formula1>$AK13:$AM13</formula1>
    </dataValidation>
    <dataValidation type="list" allowBlank="1" showInputMessage="1" showErrorMessage="1" sqref="I15 Q47 P43 O39 N35 M31 L27 K23 J19">
      <formula1>$AM13:$AN13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4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4" ySplit="9" topLeftCell="E10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3.5"/>
  <cols>
    <col min="1" max="1" width="3.375" style="72" customWidth="1"/>
    <col min="2" max="2" width="13" style="72" customWidth="1"/>
    <col min="3" max="3" width="15.625" style="72" bestFit="1" customWidth="1"/>
    <col min="4" max="4" width="15.25" style="72" customWidth="1"/>
    <col min="5" max="5" width="18.875" style="72" bestFit="1" customWidth="1"/>
    <col min="6" max="17" width="15.125" style="72" customWidth="1"/>
    <col min="18" max="20" width="9.5" style="72" customWidth="1"/>
    <col min="21" max="16384" width="9" style="72"/>
  </cols>
  <sheetData>
    <row r="1" spans="1:20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0" ht="24.75" thickBot="1">
      <c r="A2" s="70"/>
      <c r="B2" s="73" t="s">
        <v>52</v>
      </c>
      <c r="C2" s="73"/>
      <c r="D2" s="71"/>
      <c r="E2" s="71"/>
      <c r="F2" s="583" t="s">
        <v>106</v>
      </c>
      <c r="G2" s="583"/>
      <c r="H2" s="583" t="s">
        <v>108</v>
      </c>
      <c r="I2" s="583"/>
      <c r="J2" s="583" t="s">
        <v>110</v>
      </c>
      <c r="K2" s="583"/>
      <c r="L2" s="583" t="s">
        <v>112</v>
      </c>
      <c r="M2" s="583"/>
      <c r="N2" s="535" t="str">
        <f>IF(資金繰り表フォーム!$B$3="","",資金繰り表フォーム!$B$3)</f>
        <v>OO社</v>
      </c>
      <c r="O2" s="535"/>
      <c r="P2" s="535"/>
      <c r="Q2" s="535"/>
      <c r="R2" s="535"/>
    </row>
    <row r="3" spans="1:20" ht="13.5" customHeight="1" thickBot="1">
      <c r="A3" s="70"/>
      <c r="B3" s="73"/>
      <c r="C3" s="73"/>
      <c r="D3" s="71"/>
      <c r="E3" s="71" t="s">
        <v>276</v>
      </c>
      <c r="F3" s="386">
        <f>売掛等入金!F3</f>
        <v>50</v>
      </c>
      <c r="G3" s="316" t="s">
        <v>107</v>
      </c>
      <c r="H3" s="386">
        <f>売掛等入金!H3</f>
        <v>1</v>
      </c>
      <c r="I3" s="316" t="s">
        <v>109</v>
      </c>
      <c r="J3" s="386">
        <f>売掛等入金!J3</f>
        <v>50</v>
      </c>
      <c r="K3" s="316" t="s">
        <v>111</v>
      </c>
      <c r="L3" s="386">
        <f>売掛等入金!L3</f>
        <v>3</v>
      </c>
      <c r="M3" s="316" t="s">
        <v>109</v>
      </c>
      <c r="N3" s="311"/>
      <c r="O3" s="311"/>
      <c r="P3" s="311"/>
      <c r="Q3" s="311"/>
      <c r="R3" s="311"/>
    </row>
    <row r="4" spans="1:20" ht="13.5" customHeight="1" thickBot="1">
      <c r="A4" s="70"/>
      <c r="B4" s="73"/>
      <c r="C4" s="73"/>
      <c r="D4" s="71"/>
      <c r="E4" s="71" t="s">
        <v>277</v>
      </c>
      <c r="F4" s="378"/>
      <c r="G4" s="316" t="s">
        <v>107</v>
      </c>
      <c r="H4" s="378"/>
      <c r="I4" s="316" t="s">
        <v>109</v>
      </c>
      <c r="J4" s="378"/>
      <c r="K4" s="316" t="s">
        <v>111</v>
      </c>
      <c r="L4" s="378"/>
      <c r="M4" s="316" t="s">
        <v>109</v>
      </c>
      <c r="N4" s="311"/>
      <c r="O4" s="311"/>
      <c r="P4" s="311"/>
      <c r="Q4" s="311"/>
      <c r="R4" s="311"/>
    </row>
    <row r="5" spans="1:20" ht="13.5" customHeight="1" thickBot="1">
      <c r="A5" s="70"/>
      <c r="B5" s="73"/>
      <c r="C5" s="73"/>
      <c r="D5" s="71"/>
      <c r="E5" s="71" t="s">
        <v>278</v>
      </c>
      <c r="F5" s="378"/>
      <c r="G5" s="316" t="s">
        <v>107</v>
      </c>
      <c r="H5" s="378"/>
      <c r="I5" s="316" t="s">
        <v>109</v>
      </c>
      <c r="J5" s="378"/>
      <c r="K5" s="316" t="s">
        <v>111</v>
      </c>
      <c r="L5" s="378"/>
      <c r="M5" s="316" t="s">
        <v>109</v>
      </c>
      <c r="N5" s="311"/>
      <c r="O5" s="311"/>
      <c r="P5" s="311"/>
      <c r="Q5" s="311"/>
      <c r="R5" s="311"/>
    </row>
    <row r="6" spans="1:20" ht="14.25" customHeight="1" thickBot="1">
      <c r="A6" s="70"/>
      <c r="B6" s="73"/>
      <c r="C6" s="73"/>
      <c r="D6" s="71"/>
      <c r="E6" s="71" t="s">
        <v>279</v>
      </c>
      <c r="F6" s="378"/>
      <c r="G6" s="316" t="s">
        <v>107</v>
      </c>
      <c r="H6" s="378"/>
      <c r="I6" s="316" t="s">
        <v>109</v>
      </c>
      <c r="J6" s="378"/>
      <c r="K6" s="316" t="s">
        <v>111</v>
      </c>
      <c r="L6" s="378"/>
      <c r="M6" s="316" t="s">
        <v>109</v>
      </c>
      <c r="N6" s="311"/>
      <c r="O6" s="311"/>
      <c r="P6" s="311"/>
      <c r="Q6" s="311"/>
      <c r="R6" s="311"/>
    </row>
    <row r="7" spans="1:20" ht="5.25" customHeight="1">
      <c r="A7" s="70"/>
      <c r="B7" s="582"/>
      <c r="C7" s="582"/>
      <c r="D7" s="582"/>
      <c r="E7" s="317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20">
      <c r="A8" s="70"/>
      <c r="B8" s="71"/>
      <c r="C8" s="71"/>
      <c r="D8" s="71"/>
      <c r="F8" s="592" t="s">
        <v>44</v>
      </c>
      <c r="G8" s="592"/>
      <c r="H8" s="592"/>
      <c r="I8" s="592"/>
      <c r="J8" s="592"/>
      <c r="K8" s="592"/>
      <c r="L8" s="592"/>
      <c r="M8" s="592"/>
      <c r="N8" s="593"/>
      <c r="O8" s="593"/>
      <c r="P8" s="593"/>
      <c r="Q8" s="593"/>
    </row>
    <row r="9" spans="1:20" ht="42.75" customHeight="1" thickBot="1">
      <c r="A9" s="76"/>
      <c r="B9" s="318" t="s">
        <v>1</v>
      </c>
      <c r="C9" s="594" t="s">
        <v>35</v>
      </c>
      <c r="D9" s="595"/>
      <c r="E9" s="387" t="s">
        <v>48</v>
      </c>
      <c r="F9" s="79">
        <f>簡易収支計画!G4</f>
        <v>4</v>
      </c>
      <c r="G9" s="79">
        <f>簡易収支計画!H4</f>
        <v>5</v>
      </c>
      <c r="H9" s="79">
        <f>簡易収支計画!I4</f>
        <v>6</v>
      </c>
      <c r="I9" s="79">
        <f>簡易収支計画!J4</f>
        <v>7</v>
      </c>
      <c r="J9" s="79">
        <f>簡易収支計画!K4</f>
        <v>8</v>
      </c>
      <c r="K9" s="79">
        <f>簡易収支計画!L4</f>
        <v>9</v>
      </c>
      <c r="L9" s="79">
        <f>簡易収支計画!M4</f>
        <v>10</v>
      </c>
      <c r="M9" s="79">
        <f>簡易収支計画!N4</f>
        <v>11</v>
      </c>
      <c r="N9" s="79">
        <f>簡易収支計画!O4</f>
        <v>12</v>
      </c>
      <c r="O9" s="79">
        <f>簡易収支計画!P4</f>
        <v>1</v>
      </c>
      <c r="P9" s="79">
        <f>簡易収支計画!Q4</f>
        <v>2</v>
      </c>
      <c r="Q9" s="79">
        <f>簡易収支計画!R4</f>
        <v>3</v>
      </c>
      <c r="R9" s="596" t="s">
        <v>206</v>
      </c>
      <c r="S9" s="597"/>
      <c r="T9" s="597"/>
    </row>
    <row r="10" spans="1:20" ht="17.25" customHeight="1" thickBot="1">
      <c r="A10" s="76"/>
      <c r="B10" s="598">
        <f>簡易収支計画!D4</f>
        <v>1</v>
      </c>
      <c r="C10" s="599"/>
      <c r="D10" s="599"/>
      <c r="E10" s="388" t="s">
        <v>47</v>
      </c>
      <c r="F10" s="389"/>
      <c r="G10" s="390"/>
      <c r="H10" s="391"/>
      <c r="I10" s="392"/>
      <c r="J10" s="79"/>
      <c r="K10" s="79"/>
      <c r="L10" s="79"/>
      <c r="M10" s="393"/>
      <c r="N10" s="393"/>
      <c r="O10" s="393"/>
      <c r="P10" s="393"/>
      <c r="Q10" s="79"/>
      <c r="R10" s="247">
        <f>SUM(F10:Q10)</f>
        <v>0</v>
      </c>
      <c r="S10" s="249"/>
      <c r="T10" s="247">
        <f>SUM(F10:H10)</f>
        <v>0</v>
      </c>
    </row>
    <row r="11" spans="1:20" ht="17.25" customHeight="1" thickBot="1">
      <c r="A11" s="76"/>
      <c r="B11" s="600"/>
      <c r="C11" s="601"/>
      <c r="D11" s="601"/>
      <c r="E11" s="388" t="s">
        <v>93</v>
      </c>
      <c r="F11" s="389"/>
      <c r="G11" s="390"/>
      <c r="H11" s="391"/>
      <c r="I11" s="392"/>
      <c r="J11" s="79"/>
      <c r="K11" s="79"/>
      <c r="L11" s="79"/>
      <c r="M11" s="393"/>
      <c r="N11" s="393"/>
      <c r="O11" s="393"/>
      <c r="P11" s="393"/>
      <c r="Q11" s="79"/>
      <c r="R11" s="247">
        <f t="shared" ref="R11:R67" si="0">SUM(F11:Q11)</f>
        <v>0</v>
      </c>
      <c r="S11" s="249"/>
      <c r="T11" s="247">
        <f>SUM(F11:H11)</f>
        <v>0</v>
      </c>
    </row>
    <row r="12" spans="1:20" ht="17.25" customHeight="1">
      <c r="A12" s="584"/>
      <c r="B12" s="585">
        <f>簡易収支計画!E4</f>
        <v>2</v>
      </c>
      <c r="C12" s="394" t="s">
        <v>272</v>
      </c>
      <c r="D12" s="395">
        <f>簡易収支計画!E36</f>
        <v>0</v>
      </c>
      <c r="E12" s="396" t="s">
        <v>45</v>
      </c>
      <c r="F12" s="397"/>
      <c r="G12" s="397"/>
      <c r="H12" s="397"/>
      <c r="I12" s="398"/>
      <c r="J12" s="398"/>
      <c r="K12" s="398"/>
      <c r="L12" s="398"/>
      <c r="M12" s="399"/>
      <c r="N12" s="399"/>
      <c r="O12" s="399"/>
      <c r="P12" s="399"/>
      <c r="Q12" s="398"/>
      <c r="R12" s="247">
        <f>SUM(F12:Q12)</f>
        <v>0</v>
      </c>
      <c r="S12" s="249"/>
      <c r="T12" s="587">
        <f>-(D12-SUM(R12:R15))</f>
        <v>0</v>
      </c>
    </row>
    <row r="13" spans="1:20" ht="17.25" customHeight="1">
      <c r="A13" s="584"/>
      <c r="B13" s="585"/>
      <c r="C13" s="400" t="s">
        <v>273</v>
      </c>
      <c r="D13" s="401">
        <f>簡易収支計画!E37</f>
        <v>0</v>
      </c>
      <c r="E13" s="396" t="s">
        <v>46</v>
      </c>
      <c r="F13" s="398">
        <f>ROUND(IF($H$3=2,$D12*(1-$F$3/100)*(1-$J$3/100),0),0)</f>
        <v>0</v>
      </c>
      <c r="G13" s="398"/>
      <c r="H13" s="398"/>
      <c r="I13" s="398"/>
      <c r="J13" s="398"/>
      <c r="K13" s="398"/>
      <c r="L13" s="398"/>
      <c r="M13" s="399"/>
      <c r="N13" s="399"/>
      <c r="O13" s="399"/>
      <c r="P13" s="399"/>
      <c r="Q13" s="398"/>
      <c r="R13" s="247">
        <f t="shared" si="0"/>
        <v>0</v>
      </c>
      <c r="S13" s="249"/>
      <c r="T13" s="587"/>
    </row>
    <row r="14" spans="1:20" ht="17.25" customHeight="1" thickBot="1">
      <c r="A14" s="584"/>
      <c r="B14" s="585"/>
      <c r="C14" s="400" t="s">
        <v>274</v>
      </c>
      <c r="D14" s="401">
        <f>簡易収支計画!E38</f>
        <v>0</v>
      </c>
      <c r="E14" s="396" t="s">
        <v>47</v>
      </c>
      <c r="F14" s="402">
        <f>ROUND(IF($H$3=1,IF($L$3=1,$D12*(1-$F$3/100)*($J$3/100)-SUM(F15),0),0),0)</f>
        <v>0</v>
      </c>
      <c r="G14" s="402">
        <f>ROUND(IF($H$3=1,IF($L$3=2,$D12*(1-$F$3/100)*($J$3/100)-SUM(F15:G15),0),IF($L$3=1,$D12*(1-$F$3/100)*($J$3/100)-SUM(F15:G15),0)),0)</f>
        <v>0</v>
      </c>
      <c r="H14" s="402">
        <f>ROUND(IF($H$3=1,IF($L$3=3,$D12*(1-$F$3/100)*($J$3/100)-SUM(F15:H15),0),IF($L$3=2,$D12*(1-$F$3/100)*($J$3/100)-SUM(F15:H15),0)),0)</f>
        <v>0</v>
      </c>
      <c r="I14" s="402">
        <f>ROUND(IF(AND($H$3=2,$L$3=3),$D12*(1-$F$3/100)*$J$3/100-SUM(F15:I15),IF(AND($H$3=1,$L$3=4),$D12*(1-$F$3/100)*$J$3/100-SUM(F15:I15),0)),0)</f>
        <v>0</v>
      </c>
      <c r="J14" s="403">
        <f>ROUND(IF(AND($H$3=2,$L$3=4),$D12*(1-$F$3/100)*$J$3/100-SUM(F15:J15),0),0)</f>
        <v>0</v>
      </c>
      <c r="K14" s="403"/>
      <c r="L14" s="403"/>
      <c r="M14" s="404"/>
      <c r="N14" s="404"/>
      <c r="O14" s="404"/>
      <c r="P14" s="404"/>
      <c r="Q14" s="403"/>
      <c r="R14" s="247">
        <f t="shared" si="0"/>
        <v>0</v>
      </c>
      <c r="S14" s="249"/>
      <c r="T14" s="587"/>
    </row>
    <row r="15" spans="1:20" ht="17.25" customHeight="1" thickBot="1">
      <c r="A15" s="584"/>
      <c r="B15" s="586"/>
      <c r="C15" s="405" t="s">
        <v>275</v>
      </c>
      <c r="D15" s="406">
        <f>簡易収支計画!E39</f>
        <v>0</v>
      </c>
      <c r="E15" s="388" t="s">
        <v>93</v>
      </c>
      <c r="F15" s="407"/>
      <c r="G15" s="408"/>
      <c r="H15" s="408"/>
      <c r="I15" s="408"/>
      <c r="J15" s="408"/>
      <c r="K15" s="408"/>
      <c r="L15" s="408"/>
      <c r="M15" s="409"/>
      <c r="N15" s="409"/>
      <c r="O15" s="409"/>
      <c r="P15" s="409"/>
      <c r="Q15" s="410"/>
      <c r="R15" s="247">
        <f t="shared" si="0"/>
        <v>0</v>
      </c>
      <c r="S15" s="249"/>
      <c r="T15" s="587"/>
    </row>
    <row r="16" spans="1:20" ht="17.25" customHeight="1">
      <c r="A16" s="584"/>
      <c r="B16" s="588">
        <f>簡易収支計画!F4</f>
        <v>3</v>
      </c>
      <c r="C16" s="394" t="s">
        <v>272</v>
      </c>
      <c r="D16" s="395">
        <f>簡易収支計画!F36</f>
        <v>0</v>
      </c>
      <c r="E16" s="396" t="s">
        <v>45</v>
      </c>
      <c r="F16" s="397"/>
      <c r="G16" s="397"/>
      <c r="H16" s="397"/>
      <c r="I16" s="397"/>
      <c r="J16" s="397"/>
      <c r="K16" s="397"/>
      <c r="L16" s="397"/>
      <c r="M16" s="411"/>
      <c r="N16" s="411"/>
      <c r="O16" s="411"/>
      <c r="P16" s="411"/>
      <c r="Q16" s="397"/>
      <c r="R16" s="247">
        <f t="shared" si="0"/>
        <v>0</v>
      </c>
      <c r="S16" s="249"/>
      <c r="T16" s="587">
        <f t="shared" ref="T16" si="1">-(D16-SUM(R16:R19))</f>
        <v>0</v>
      </c>
    </row>
    <row r="17" spans="1:20" ht="17.25" customHeight="1">
      <c r="A17" s="584"/>
      <c r="B17" s="585"/>
      <c r="C17" s="400" t="s">
        <v>273</v>
      </c>
      <c r="D17" s="401">
        <f>簡易収支計画!F37</f>
        <v>0</v>
      </c>
      <c r="E17" s="396" t="s">
        <v>46</v>
      </c>
      <c r="F17" s="398">
        <f>ROUND(IF($H$3=1,($D16*(1-$F$3/100))*(1-$J$3/100),0),0)</f>
        <v>0</v>
      </c>
      <c r="G17" s="412">
        <f>ROUND(IF($H$3=2,$D16*(1-$F$3/100)*(1-$J$3/100),0),0)</f>
        <v>0</v>
      </c>
      <c r="H17" s="398"/>
      <c r="I17" s="398"/>
      <c r="J17" s="398"/>
      <c r="K17" s="398"/>
      <c r="L17" s="398"/>
      <c r="M17" s="399"/>
      <c r="N17" s="399"/>
      <c r="O17" s="399"/>
      <c r="P17" s="399"/>
      <c r="Q17" s="398"/>
      <c r="R17" s="247">
        <f t="shared" si="0"/>
        <v>0</v>
      </c>
      <c r="S17" s="249"/>
      <c r="T17" s="587"/>
    </row>
    <row r="18" spans="1:20" ht="17.25" customHeight="1" thickBot="1">
      <c r="A18" s="584"/>
      <c r="B18" s="585"/>
      <c r="C18" s="400" t="s">
        <v>274</v>
      </c>
      <c r="D18" s="401">
        <f>簡易収支計画!F38</f>
        <v>0</v>
      </c>
      <c r="E18" s="396" t="s">
        <v>47</v>
      </c>
      <c r="F18" s="403"/>
      <c r="G18" s="403">
        <f>ROUND(IF($H$3=1,IF($L$3=1,$D16-$D16*($F$3/100)-(F17+G17)-SUM(F19:G19),0),0),0)</f>
        <v>0</v>
      </c>
      <c r="H18" s="403">
        <f>ROUND(IF($H$3=1,IF($L$3=2,$D16-$D16*($F$3/100)-(F17+G17)-SUM(F19:H19),0),IF($L$3=1,$D16-$D16*($F$3/100)-(F17+G17)-SUM(G19:H19),0)),0)</f>
        <v>0</v>
      </c>
      <c r="I18" s="403">
        <f>ROUND(IF($H$3=1,IF($L$3=3,$D16-$D16*($F$3/100)-(F17+G17)-SUM(F19:I19),0),IF($L$3=2,$D16-$D16*($F$3/100)-(F17+G17)-SUM(G19:I19),0)),0)</f>
        <v>0</v>
      </c>
      <c r="J18" s="403">
        <f>ROUND(IF(AND($H$3=2,$L$3=3),$D16*(1-$F$3/100)*$J$3/100-SUM(G19:J19),IF(AND($H$3=1,$L$3=4),$D16*(1-$F$3/100)*$J$3/100-SUM(G19:J19),0)),0)</f>
        <v>0</v>
      </c>
      <c r="K18" s="403">
        <f>ROUND(IF(AND($H$3=2,$L$3=4),$D16*(1-$F$3/100)*$J$3/100-SUM(G19:K19),0),0)</f>
        <v>0</v>
      </c>
      <c r="L18" s="403"/>
      <c r="M18" s="404"/>
      <c r="N18" s="404"/>
      <c r="O18" s="404"/>
      <c r="P18" s="404"/>
      <c r="Q18" s="403"/>
      <c r="R18" s="247">
        <f t="shared" si="0"/>
        <v>0</v>
      </c>
      <c r="S18" s="249"/>
      <c r="T18" s="587"/>
    </row>
    <row r="19" spans="1:20" ht="17.25" customHeight="1" thickBot="1">
      <c r="A19" s="584"/>
      <c r="B19" s="586"/>
      <c r="C19" s="405" t="s">
        <v>275</v>
      </c>
      <c r="D19" s="406">
        <f>簡易収支計画!F39</f>
        <v>0</v>
      </c>
      <c r="E19" s="388" t="s">
        <v>93</v>
      </c>
      <c r="F19" s="407"/>
      <c r="G19" s="408"/>
      <c r="H19" s="408"/>
      <c r="I19" s="408"/>
      <c r="J19" s="408"/>
      <c r="K19" s="408"/>
      <c r="L19" s="408"/>
      <c r="M19" s="409"/>
      <c r="N19" s="409"/>
      <c r="O19" s="409"/>
      <c r="P19" s="409"/>
      <c r="Q19" s="410"/>
      <c r="R19" s="247">
        <f t="shared" si="0"/>
        <v>0</v>
      </c>
      <c r="S19" s="249"/>
      <c r="T19" s="587"/>
    </row>
    <row r="20" spans="1:20" ht="17.25" customHeight="1">
      <c r="A20" s="584"/>
      <c r="B20" s="589">
        <f>簡易収支計画!G4</f>
        <v>4</v>
      </c>
      <c r="C20" s="394" t="s">
        <v>272</v>
      </c>
      <c r="D20" s="395">
        <f>簡易収支計画!G36</f>
        <v>0</v>
      </c>
      <c r="E20" s="396" t="s">
        <v>45</v>
      </c>
      <c r="F20" s="397">
        <f>ROUND($D20*($F$3/100),0)</f>
        <v>0</v>
      </c>
      <c r="G20" s="397"/>
      <c r="H20" s="397"/>
      <c r="I20" s="397"/>
      <c r="J20" s="397"/>
      <c r="K20" s="397"/>
      <c r="L20" s="397"/>
      <c r="M20" s="411"/>
      <c r="N20" s="411"/>
      <c r="O20" s="411"/>
      <c r="P20" s="411"/>
      <c r="Q20" s="397"/>
      <c r="R20" s="247">
        <f t="shared" si="0"/>
        <v>0</v>
      </c>
      <c r="S20" s="249"/>
      <c r="T20" s="587">
        <f t="shared" ref="T20" si="2">-(D20-SUM(R20:R23))</f>
        <v>0</v>
      </c>
    </row>
    <row r="21" spans="1:20" ht="17.25" customHeight="1">
      <c r="A21" s="584"/>
      <c r="B21" s="590"/>
      <c r="C21" s="400" t="s">
        <v>273</v>
      </c>
      <c r="D21" s="401">
        <f>簡易収支計画!G37</f>
        <v>0</v>
      </c>
      <c r="E21" s="396" t="s">
        <v>46</v>
      </c>
      <c r="G21" s="413">
        <f>ROUND(IF($H$3=1,($D20-F20)*(1-$J$3/100),0),0)</f>
        <v>0</v>
      </c>
      <c r="H21" s="398">
        <f>ROUND(IF($H$3=2,$D20*(1-$F$3/100)*(1-$J$3/100),0),0)</f>
        <v>0</v>
      </c>
      <c r="I21" s="398"/>
      <c r="J21" s="398"/>
      <c r="K21" s="398"/>
      <c r="L21" s="398"/>
      <c r="M21" s="399"/>
      <c r="N21" s="399"/>
      <c r="O21" s="399"/>
      <c r="P21" s="399"/>
      <c r="Q21" s="398"/>
      <c r="R21" s="247">
        <f t="shared" si="0"/>
        <v>0</v>
      </c>
      <c r="S21" s="249"/>
      <c r="T21" s="587"/>
    </row>
    <row r="22" spans="1:20" ht="17.25" customHeight="1" thickBot="1">
      <c r="A22" s="584"/>
      <c r="B22" s="590"/>
      <c r="C22" s="400" t="s">
        <v>274</v>
      </c>
      <c r="D22" s="401">
        <f>簡易収支計画!G38</f>
        <v>0</v>
      </c>
      <c r="E22" s="396" t="s">
        <v>47</v>
      </c>
      <c r="F22" s="403"/>
      <c r="G22" s="403"/>
      <c r="H22" s="403">
        <f>ROUND(IF($H$3=1,IF($L$3=1,$D20-$D20*($F$3/100)-(G21+H21)-SUM(G23:H23),0),0),0)</f>
        <v>0</v>
      </c>
      <c r="I22" s="403">
        <f>ROUND(IF($H$3=1,IF($L$3=2,$D20-$D20*($F$3/100)-(G21+H21)-SUM(G23:I23),0),IF($L$3=1,$D20-$D20*($F$3/100)-(G21+H21)-SUM(H23:I23),0)),0)</f>
        <v>0</v>
      </c>
      <c r="J22" s="403">
        <f>ROUND(IF($H$3=1,IF($L$3=3,$D20-$D20*($F$3/100)-(G21+H21)-SUM(G23:J23),0),IF($L$3=2,$D20-$D20*($F$3/100)-(G21+H21)-SUM(H23:J23),0)),0)</f>
        <v>0</v>
      </c>
      <c r="K22" s="403">
        <f>ROUND(IF(AND($H$3=2,$L$3=3),$D20*(1-$F$3/100)*$J$3/100-SUM(H23:K23),IF(AND($H$3=1,$L$3=4),$D20*(1-$F$3/100)*$J$3/100-SUM(H23:K23),0)),0)</f>
        <v>0</v>
      </c>
      <c r="L22" s="403">
        <f>ROUND(IF(AND($H$3=2,$L$3=4),$D20*(1-$F$3/100)*$J$3/100-SUM(H23:L23),0),0)</f>
        <v>0</v>
      </c>
      <c r="M22" s="404"/>
      <c r="N22" s="404"/>
      <c r="O22" s="404"/>
      <c r="P22" s="404"/>
      <c r="Q22" s="403"/>
      <c r="R22" s="247">
        <f t="shared" si="0"/>
        <v>0</v>
      </c>
      <c r="S22" s="249"/>
      <c r="T22" s="587"/>
    </row>
    <row r="23" spans="1:20" ht="17.25" customHeight="1" thickBot="1">
      <c r="A23" s="584"/>
      <c r="B23" s="591"/>
      <c r="C23" s="405" t="s">
        <v>275</v>
      </c>
      <c r="D23" s="406">
        <f>簡易収支計画!G39</f>
        <v>0</v>
      </c>
      <c r="E23" s="388" t="s">
        <v>93</v>
      </c>
      <c r="F23" s="407"/>
      <c r="G23" s="408"/>
      <c r="H23" s="408"/>
      <c r="I23" s="408"/>
      <c r="J23" s="408"/>
      <c r="K23" s="408"/>
      <c r="L23" s="408"/>
      <c r="M23" s="409"/>
      <c r="N23" s="409"/>
      <c r="O23" s="409"/>
      <c r="P23" s="409"/>
      <c r="Q23" s="410"/>
      <c r="R23" s="247">
        <f t="shared" si="0"/>
        <v>0</v>
      </c>
      <c r="S23" s="249"/>
      <c r="T23" s="587"/>
    </row>
    <row r="24" spans="1:20" ht="17.25" customHeight="1">
      <c r="A24" s="584"/>
      <c r="B24" s="589">
        <f>簡易収支計画!H4</f>
        <v>5</v>
      </c>
      <c r="C24" s="394" t="s">
        <v>272</v>
      </c>
      <c r="D24" s="395">
        <f>簡易収支計画!H36</f>
        <v>0</v>
      </c>
      <c r="E24" s="396" t="s">
        <v>45</v>
      </c>
      <c r="F24" s="397"/>
      <c r="G24" s="397">
        <f>ROUND($D24*($F$3/100),0)</f>
        <v>0</v>
      </c>
      <c r="H24" s="397"/>
      <c r="I24" s="397"/>
      <c r="J24" s="397"/>
      <c r="K24" s="397"/>
      <c r="L24" s="397"/>
      <c r="M24" s="411"/>
      <c r="N24" s="411"/>
      <c r="O24" s="411"/>
      <c r="P24" s="411"/>
      <c r="Q24" s="397"/>
      <c r="R24" s="247">
        <f t="shared" si="0"/>
        <v>0</v>
      </c>
      <c r="S24" s="249"/>
      <c r="T24" s="587">
        <f t="shared" ref="T24" si="3">-(D24-SUM(R24:R27))</f>
        <v>0</v>
      </c>
    </row>
    <row r="25" spans="1:20" ht="17.25" customHeight="1">
      <c r="A25" s="584"/>
      <c r="B25" s="590"/>
      <c r="C25" s="400" t="s">
        <v>273</v>
      </c>
      <c r="D25" s="401">
        <f>簡易収支計画!H37</f>
        <v>0</v>
      </c>
      <c r="E25" s="396" t="s">
        <v>46</v>
      </c>
      <c r="F25" s="398"/>
      <c r="H25" s="413">
        <f>ROUND(IF($H$3=1,($D24-G24)*(1-$J$3/100),0),0)</f>
        <v>0</v>
      </c>
      <c r="I25" s="398">
        <f>ROUND(IF($H$3=2,$D24*(1-$F$3/100)*(1-$J$3/100),0),0)</f>
        <v>0</v>
      </c>
      <c r="J25" s="398"/>
      <c r="K25" s="398"/>
      <c r="L25" s="398"/>
      <c r="M25" s="399"/>
      <c r="N25" s="399"/>
      <c r="O25" s="399"/>
      <c r="P25" s="399"/>
      <c r="Q25" s="398"/>
      <c r="R25" s="247">
        <f t="shared" si="0"/>
        <v>0</v>
      </c>
      <c r="S25" s="249"/>
      <c r="T25" s="587"/>
    </row>
    <row r="26" spans="1:20" ht="17.25" customHeight="1" thickBot="1">
      <c r="A26" s="584"/>
      <c r="B26" s="590"/>
      <c r="C26" s="400" t="s">
        <v>274</v>
      </c>
      <c r="D26" s="401">
        <f>簡易収支計画!H38</f>
        <v>0</v>
      </c>
      <c r="E26" s="396" t="s">
        <v>47</v>
      </c>
      <c r="F26" s="398"/>
      <c r="G26" s="403"/>
      <c r="H26" s="403"/>
      <c r="I26" s="403">
        <f>ROUND(IF($H$3=1,IF($L$3=1,$D24-$D24*($F$3/100)-(H25+I25)-SUM(H27:I27),0),0),0)</f>
        <v>0</v>
      </c>
      <c r="J26" s="403">
        <f>ROUND(IF($H$3=1,IF($L$3=2,$D24-$D24*($F$3/100)-(H25+I25)-SUM(H27:J27),0),IF($L$3=1,$D24-$D24*($F$3/100)-(H25+I25)-SUM(I27:J27),0)),0)</f>
        <v>0</v>
      </c>
      <c r="K26" s="403">
        <f>ROUND(IF($H$3=1,IF($L$3=3,$D24-$D24*($F$3/100)-(H25+I25)-SUM(H27:K27),0),IF($L$3=2,$D24-$D24*($F$3/100)-(H25+I25)-SUM(I27:K27),0)),0)</f>
        <v>0</v>
      </c>
      <c r="L26" s="403">
        <f>ROUND(IF(AND($H$3=2,$L$3=3),$D24*(1-$F$3/100)*$J$3/100-SUM(I27:L27),IF(AND($H$3=1,$L$3=4),$D24*(1-$F$3/100)*$J$3/100-SUM(I27:L27),0)),0)</f>
        <v>0</v>
      </c>
      <c r="M26" s="399">
        <f>ROUND(IF(AND($H$3=2,$L$3=4),$D24*(1-$F$3/100)*$J$3/100-SUM(I27:M27),0),0)</f>
        <v>0</v>
      </c>
      <c r="N26" s="399"/>
      <c r="O26" s="399"/>
      <c r="P26" s="399"/>
      <c r="Q26" s="398"/>
      <c r="R26" s="247">
        <f t="shared" si="0"/>
        <v>0</v>
      </c>
      <c r="S26" s="249"/>
      <c r="T26" s="587"/>
    </row>
    <row r="27" spans="1:20" ht="17.25" customHeight="1" thickBot="1">
      <c r="A27" s="584"/>
      <c r="B27" s="591"/>
      <c r="C27" s="405" t="s">
        <v>275</v>
      </c>
      <c r="D27" s="406">
        <f>簡易収支計画!H39</f>
        <v>0</v>
      </c>
      <c r="E27" s="396" t="s">
        <v>93</v>
      </c>
      <c r="F27" s="407"/>
      <c r="G27" s="408"/>
      <c r="H27" s="408"/>
      <c r="I27" s="408"/>
      <c r="J27" s="408"/>
      <c r="K27" s="408"/>
      <c r="L27" s="408"/>
      <c r="M27" s="409"/>
      <c r="N27" s="409"/>
      <c r="O27" s="409"/>
      <c r="P27" s="409"/>
      <c r="Q27" s="410"/>
      <c r="R27" s="247">
        <f t="shared" si="0"/>
        <v>0</v>
      </c>
      <c r="S27" s="249"/>
      <c r="T27" s="587"/>
    </row>
    <row r="28" spans="1:20" ht="17.25" customHeight="1">
      <c r="A28" s="584"/>
      <c r="B28" s="589">
        <f>簡易収支計画!I4</f>
        <v>6</v>
      </c>
      <c r="C28" s="394" t="s">
        <v>272</v>
      </c>
      <c r="D28" s="395">
        <f>簡易収支計画!I36</f>
        <v>0</v>
      </c>
      <c r="E28" s="396" t="s">
        <v>45</v>
      </c>
      <c r="F28" s="398"/>
      <c r="G28" s="398"/>
      <c r="H28" s="397">
        <f>ROUND($D28*($F$3/100),0)</f>
        <v>0</v>
      </c>
      <c r="I28" s="397"/>
      <c r="J28" s="397"/>
      <c r="K28" s="397"/>
      <c r="L28" s="397"/>
      <c r="M28" s="397"/>
      <c r="N28" s="399"/>
      <c r="O28" s="399"/>
      <c r="P28" s="399"/>
      <c r="Q28" s="398"/>
      <c r="R28" s="247">
        <f t="shared" si="0"/>
        <v>0</v>
      </c>
      <c r="S28" s="249"/>
      <c r="T28" s="587">
        <f t="shared" ref="T28" si="4">-(D28-SUM(R28:R31))</f>
        <v>0</v>
      </c>
    </row>
    <row r="29" spans="1:20" ht="17.25" customHeight="1">
      <c r="A29" s="584"/>
      <c r="B29" s="590"/>
      <c r="C29" s="400" t="s">
        <v>273</v>
      </c>
      <c r="D29" s="401">
        <f>簡易収支計画!I37</f>
        <v>0</v>
      </c>
      <c r="E29" s="396" t="s">
        <v>46</v>
      </c>
      <c r="F29" s="398"/>
      <c r="G29" s="398"/>
      <c r="I29" s="413">
        <f>ROUND(IF($H$3=1,($D28-H28)*(1-$J$3/100),0),0)</f>
        <v>0</v>
      </c>
      <c r="J29" s="398">
        <f>ROUND(IF($H$3=2,$D28*(1-$F$3/100)*(1-$J$3/100),0),0)</f>
        <v>0</v>
      </c>
      <c r="K29" s="398"/>
      <c r="L29" s="398"/>
      <c r="M29" s="398"/>
      <c r="N29" s="399"/>
      <c r="O29" s="399"/>
      <c r="P29" s="399"/>
      <c r="Q29" s="398"/>
      <c r="R29" s="247">
        <f t="shared" si="0"/>
        <v>0</v>
      </c>
      <c r="S29" s="249"/>
      <c r="T29" s="587"/>
    </row>
    <row r="30" spans="1:20" ht="17.25" customHeight="1" thickBot="1">
      <c r="A30" s="584"/>
      <c r="B30" s="590"/>
      <c r="C30" s="400" t="s">
        <v>274</v>
      </c>
      <c r="D30" s="401">
        <f>簡易収支計画!I38</f>
        <v>0</v>
      </c>
      <c r="E30" s="396" t="s">
        <v>47</v>
      </c>
      <c r="F30" s="398"/>
      <c r="G30" s="398"/>
      <c r="H30" s="403"/>
      <c r="I30" s="403"/>
      <c r="J30" s="403">
        <f>ROUND(IF($H$3=1,IF($L$3=1,$D28-$D28*($F$3/100)-(I29+J29)-SUM(I31:J31),0),0),0)</f>
        <v>0</v>
      </c>
      <c r="K30" s="403">
        <f>ROUND(IF($H$3=1,IF($L$3=2,$D28-$D28*($F$3/100)-(I29+J29)-SUM(I31:K31),0),IF($L$3=1,$D28-$D28*($F$3/100)-(I29+J29)-SUM(J31:K31),0)),0)</f>
        <v>0</v>
      </c>
      <c r="L30" s="403">
        <f>ROUND(IF($H$3=1,IF($L$3=3,$D28-$D28*($F$3/100)-(I29+J29)-SUM(I31:L31),0),IF($L$3=2,$D28-$D28*($F$3/100)-(I29+J29)-SUM(J31:L31),0)),0)</f>
        <v>0</v>
      </c>
      <c r="M30" s="403">
        <f>ROUND(IF(AND($H$3=2,$L$3=3),$D28*(1-$F$3/100)*$J$3/100-SUM(J31:M31),IF(AND($H$3=1,$L$3=4),$D28*(1-$F$3/100)*$J$3/100-SUM(J31:M31),0)),0)</f>
        <v>0</v>
      </c>
      <c r="N30" s="399">
        <f>ROUND(IF(AND($H$3=2,$L$3=4),$D28*(1-$F$3/100)*$J$3/100-SUM(J31:N31),0),0)</f>
        <v>0</v>
      </c>
      <c r="O30" s="399"/>
      <c r="P30" s="399"/>
      <c r="Q30" s="398"/>
      <c r="R30" s="247">
        <f t="shared" si="0"/>
        <v>0</v>
      </c>
      <c r="S30" s="249"/>
      <c r="T30" s="587"/>
    </row>
    <row r="31" spans="1:20" ht="17.25" customHeight="1" thickBot="1">
      <c r="A31" s="584"/>
      <c r="B31" s="591"/>
      <c r="C31" s="405" t="s">
        <v>275</v>
      </c>
      <c r="D31" s="406">
        <f>簡易収支計画!I39</f>
        <v>0</v>
      </c>
      <c r="E31" s="396" t="s">
        <v>93</v>
      </c>
      <c r="F31" s="407"/>
      <c r="G31" s="408"/>
      <c r="H31" s="408"/>
      <c r="I31" s="408"/>
      <c r="J31" s="408"/>
      <c r="K31" s="408"/>
      <c r="L31" s="408"/>
      <c r="M31" s="409"/>
      <c r="N31" s="409"/>
      <c r="O31" s="409"/>
      <c r="P31" s="409"/>
      <c r="Q31" s="410"/>
      <c r="R31" s="247">
        <f t="shared" si="0"/>
        <v>0</v>
      </c>
      <c r="S31" s="249"/>
      <c r="T31" s="587"/>
    </row>
    <row r="32" spans="1:20" ht="17.25" customHeight="1">
      <c r="A32" s="584"/>
      <c r="B32" s="589">
        <f>簡易収支計画!J4</f>
        <v>7</v>
      </c>
      <c r="C32" s="394" t="s">
        <v>272</v>
      </c>
      <c r="D32" s="395">
        <f>簡易収支計画!J36</f>
        <v>0</v>
      </c>
      <c r="E32" s="396" t="s">
        <v>45</v>
      </c>
      <c r="F32" s="398"/>
      <c r="G32" s="398"/>
      <c r="H32" s="398"/>
      <c r="I32" s="397">
        <f>ROUND($D32*($F$3/100),0)</f>
        <v>0</v>
      </c>
      <c r="J32" s="397"/>
      <c r="K32" s="397"/>
      <c r="L32" s="397"/>
      <c r="M32" s="397"/>
      <c r="N32" s="397"/>
      <c r="O32" s="399"/>
      <c r="P32" s="399"/>
      <c r="Q32" s="398"/>
      <c r="R32" s="247">
        <f t="shared" si="0"/>
        <v>0</v>
      </c>
      <c r="S32" s="249"/>
      <c r="T32" s="587">
        <f t="shared" ref="T32" si="5">-(D32-SUM(R32:R35))</f>
        <v>0</v>
      </c>
    </row>
    <row r="33" spans="1:20" ht="17.25" customHeight="1">
      <c r="A33" s="584"/>
      <c r="B33" s="590"/>
      <c r="C33" s="400" t="s">
        <v>273</v>
      </c>
      <c r="D33" s="401">
        <f>簡易収支計画!J37</f>
        <v>0</v>
      </c>
      <c r="E33" s="396" t="s">
        <v>46</v>
      </c>
      <c r="F33" s="398"/>
      <c r="G33" s="398"/>
      <c r="H33" s="398"/>
      <c r="J33" s="413">
        <f>ROUND(IF($H$3=1,($D32-I32)*(1-$J$3/100),0),0)</f>
        <v>0</v>
      </c>
      <c r="K33" s="398">
        <f>ROUND(IF($H$3=2,$D32*(1-$F$3/100)*(1-$J$3/100),0),0)</f>
        <v>0</v>
      </c>
      <c r="L33" s="398"/>
      <c r="M33" s="398"/>
      <c r="N33" s="398"/>
      <c r="O33" s="399"/>
      <c r="P33" s="399"/>
      <c r="Q33" s="398"/>
      <c r="R33" s="247">
        <f t="shared" si="0"/>
        <v>0</v>
      </c>
      <c r="S33" s="249"/>
      <c r="T33" s="587"/>
    </row>
    <row r="34" spans="1:20" ht="17.25" customHeight="1" thickBot="1">
      <c r="A34" s="584"/>
      <c r="B34" s="590"/>
      <c r="C34" s="400" t="s">
        <v>274</v>
      </c>
      <c r="D34" s="401">
        <f>簡易収支計画!J38</f>
        <v>0</v>
      </c>
      <c r="E34" s="396" t="s">
        <v>47</v>
      </c>
      <c r="F34" s="398"/>
      <c r="G34" s="398"/>
      <c r="H34" s="398"/>
      <c r="I34" s="403"/>
      <c r="J34" s="403"/>
      <c r="K34" s="403">
        <f>ROUND(IF($H$3=1,IF($L$3=1,$D32-$D32*($F$3/100)-(J33+K33)-SUM(J35:K35),0),0),0)</f>
        <v>0</v>
      </c>
      <c r="L34" s="403">
        <f>ROUND(IF($H$3=1,IF($L$3=2,$D32-$D32*($F$3/100)-(J33+K33)-SUM(J35:L35),0),IF($L$3=1,$D32-$D32*($F$3/100)-(J33+K33)-SUM(K35:L35),0)),0)</f>
        <v>0</v>
      </c>
      <c r="M34" s="403">
        <f>ROUND(IF($H$3=1,IF($L$3=3,$D32-$D32*($F$3/100)-(J33+K33)-SUM(J35:M35),0),IF($L$3=2,$D32-$D32*($F$3/100)-(J33+K33)-SUM(K35:M35),0)),0)</f>
        <v>0</v>
      </c>
      <c r="N34" s="403">
        <f>ROUND(IF(AND($H$3=2,$L$3=3),$D32*(1-$F$3/100)*$J$3/100-SUM(K35:N35),IF(AND($H$3=1,$L$3=4),$D32*(1-$F$3/100)*$J$3/100-SUM(K35:N35),0)),0)</f>
        <v>0</v>
      </c>
      <c r="O34" s="399">
        <f>ROUND(IF(AND($H$3=2,$L$3=4),$D32*(1-$F$3/100)*$J$3/100-SUM(K35:O35),0),0)</f>
        <v>0</v>
      </c>
      <c r="P34" s="399"/>
      <c r="Q34" s="398"/>
      <c r="R34" s="247">
        <f t="shared" si="0"/>
        <v>0</v>
      </c>
      <c r="S34" s="249"/>
      <c r="T34" s="587"/>
    </row>
    <row r="35" spans="1:20" ht="17.25" customHeight="1" thickBot="1">
      <c r="A35" s="584"/>
      <c r="B35" s="591"/>
      <c r="C35" s="405" t="s">
        <v>275</v>
      </c>
      <c r="D35" s="406">
        <f>簡易収支計画!J39</f>
        <v>0</v>
      </c>
      <c r="E35" s="396" t="s">
        <v>93</v>
      </c>
      <c r="F35" s="407"/>
      <c r="G35" s="408"/>
      <c r="H35" s="408"/>
      <c r="I35" s="408"/>
      <c r="J35" s="408"/>
      <c r="K35" s="408"/>
      <c r="L35" s="408"/>
      <c r="M35" s="409"/>
      <c r="N35" s="409"/>
      <c r="O35" s="409"/>
      <c r="P35" s="409"/>
      <c r="Q35" s="410"/>
      <c r="R35" s="247">
        <f t="shared" si="0"/>
        <v>0</v>
      </c>
      <c r="S35" s="249"/>
      <c r="T35" s="587"/>
    </row>
    <row r="36" spans="1:20" ht="17.25" customHeight="1">
      <c r="A36" s="584"/>
      <c r="B36" s="589">
        <f>簡易収支計画!K4</f>
        <v>8</v>
      </c>
      <c r="C36" s="394" t="s">
        <v>272</v>
      </c>
      <c r="D36" s="395">
        <f>簡易収支計画!K36</f>
        <v>0</v>
      </c>
      <c r="E36" s="396" t="s">
        <v>45</v>
      </c>
      <c r="F36" s="398"/>
      <c r="G36" s="398"/>
      <c r="H36" s="398"/>
      <c r="I36" s="398"/>
      <c r="J36" s="397">
        <f>ROUND($D36*($F$3/100),0)</f>
        <v>0</v>
      </c>
      <c r="K36" s="397"/>
      <c r="L36" s="397"/>
      <c r="M36" s="397"/>
      <c r="N36" s="397"/>
      <c r="O36" s="397"/>
      <c r="P36" s="399"/>
      <c r="Q36" s="398"/>
      <c r="R36" s="247">
        <f t="shared" si="0"/>
        <v>0</v>
      </c>
      <c r="S36" s="249"/>
      <c r="T36" s="587">
        <f t="shared" ref="T36" si="6">-(D36-SUM(R36:R39))</f>
        <v>0</v>
      </c>
    </row>
    <row r="37" spans="1:20" ht="17.25" customHeight="1">
      <c r="A37" s="584"/>
      <c r="B37" s="590"/>
      <c r="C37" s="400" t="s">
        <v>273</v>
      </c>
      <c r="D37" s="401">
        <f>簡易収支計画!K37</f>
        <v>0</v>
      </c>
      <c r="E37" s="396" t="s">
        <v>46</v>
      </c>
      <c r="F37" s="398"/>
      <c r="G37" s="398"/>
      <c r="H37" s="398"/>
      <c r="I37" s="398"/>
      <c r="K37" s="413">
        <f>ROUND(IF($H$3=1,($D36-J36)*(1-$J$3/100),0),0)</f>
        <v>0</v>
      </c>
      <c r="L37" s="398">
        <f>ROUND(IF($H$3=2,$D36*(1-$F$3/100)*(1-$J$3/100),0),0)</f>
        <v>0</v>
      </c>
      <c r="M37" s="398"/>
      <c r="N37" s="398"/>
      <c r="O37" s="398"/>
      <c r="P37" s="399"/>
      <c r="Q37" s="398"/>
      <c r="R37" s="247">
        <f t="shared" si="0"/>
        <v>0</v>
      </c>
      <c r="S37" s="249"/>
      <c r="T37" s="587"/>
    </row>
    <row r="38" spans="1:20" ht="17.25" customHeight="1" thickBot="1">
      <c r="A38" s="584"/>
      <c r="B38" s="590"/>
      <c r="C38" s="400" t="s">
        <v>274</v>
      </c>
      <c r="D38" s="401">
        <f>簡易収支計画!K38</f>
        <v>0</v>
      </c>
      <c r="E38" s="396" t="s">
        <v>47</v>
      </c>
      <c r="F38" s="398"/>
      <c r="G38" s="398"/>
      <c r="H38" s="398"/>
      <c r="I38" s="398"/>
      <c r="J38" s="403"/>
      <c r="K38" s="403"/>
      <c r="L38" s="403">
        <f>ROUND(IF($H$3=1,IF($L$3=1,$D36-$D36*($F$3/100)-(K37+L37)-SUM(K39:L39),0),0),0)</f>
        <v>0</v>
      </c>
      <c r="M38" s="403">
        <f>ROUND(IF($H$3=1,IF($L$3=2,$D36-$D36*($F$3/100)-(K37+L37)-SUM(K39:M39),0),IF($L$3=1,$D36-$D36*($F$3/100)-(K37+L37)-SUM(L39:M39),0)),0)</f>
        <v>0</v>
      </c>
      <c r="N38" s="403">
        <f>ROUND(IF($H$3=1,IF($L$3=3,$D36-$D36*($F$3/100)-(K37+L37)-SUM(K39:N39),0),IF($L$3=2,$D36-$D36*($F$3/100)-(K37+L37)-SUM(L39:N39),0)),0)</f>
        <v>0</v>
      </c>
      <c r="O38" s="403">
        <f>ROUND(IF(AND($H$3=2,$L$3=3),$D36*(1-$F$3/100)*$J$3/100-SUM(L39:O39),IF(AND($H$3=1,$L$3=4),$D36*(1-$F$3/100)*$J$3/100-SUM(L39:O39),0)),0)</f>
        <v>0</v>
      </c>
      <c r="P38" s="399">
        <f>ROUND(IF(AND($H$3=2,$L$3=4),$D36*(1-$F$3/100)*$J$3/100-SUM(L39:P39),0),0)</f>
        <v>0</v>
      </c>
      <c r="Q38" s="398"/>
      <c r="R38" s="247">
        <f t="shared" si="0"/>
        <v>0</v>
      </c>
      <c r="S38" s="249"/>
      <c r="T38" s="587"/>
    </row>
    <row r="39" spans="1:20" ht="17.25" customHeight="1" thickBot="1">
      <c r="A39" s="584"/>
      <c r="B39" s="591"/>
      <c r="C39" s="405" t="s">
        <v>275</v>
      </c>
      <c r="D39" s="406">
        <f>簡易収支計画!K39</f>
        <v>0</v>
      </c>
      <c r="E39" s="396" t="s">
        <v>93</v>
      </c>
      <c r="F39" s="407"/>
      <c r="G39" s="408"/>
      <c r="H39" s="408"/>
      <c r="I39" s="408"/>
      <c r="J39" s="408"/>
      <c r="K39" s="408"/>
      <c r="L39" s="408"/>
      <c r="M39" s="409"/>
      <c r="N39" s="409"/>
      <c r="O39" s="409"/>
      <c r="P39" s="409"/>
      <c r="Q39" s="410"/>
      <c r="R39" s="247">
        <f t="shared" si="0"/>
        <v>0</v>
      </c>
      <c r="S39" s="249"/>
      <c r="T39" s="587"/>
    </row>
    <row r="40" spans="1:20" ht="17.25" customHeight="1">
      <c r="A40" s="584"/>
      <c r="B40" s="589">
        <f>簡易収支計画!L4</f>
        <v>9</v>
      </c>
      <c r="C40" s="394" t="s">
        <v>272</v>
      </c>
      <c r="D40" s="395">
        <f>簡易収支計画!L36</f>
        <v>0</v>
      </c>
      <c r="E40" s="396" t="s">
        <v>45</v>
      </c>
      <c r="F40" s="398"/>
      <c r="G40" s="398"/>
      <c r="H40" s="398"/>
      <c r="I40" s="398"/>
      <c r="J40" s="398"/>
      <c r="K40" s="397">
        <f>ROUND($D40*($F$3/100),0)</f>
        <v>0</v>
      </c>
      <c r="L40" s="397"/>
      <c r="M40" s="397"/>
      <c r="N40" s="397"/>
      <c r="O40" s="397"/>
      <c r="P40" s="397"/>
      <c r="Q40" s="398"/>
      <c r="R40" s="247">
        <f t="shared" si="0"/>
        <v>0</v>
      </c>
      <c r="S40" s="249"/>
      <c r="T40" s="587">
        <f t="shared" ref="T40" si="7">-(D40-SUM(R40:R43))</f>
        <v>0</v>
      </c>
    </row>
    <row r="41" spans="1:20" ht="17.25" customHeight="1">
      <c r="A41" s="584"/>
      <c r="B41" s="590"/>
      <c r="C41" s="400" t="s">
        <v>273</v>
      </c>
      <c r="D41" s="401">
        <f>簡易収支計画!L37</f>
        <v>0</v>
      </c>
      <c r="E41" s="396" t="s">
        <v>46</v>
      </c>
      <c r="F41" s="398"/>
      <c r="G41" s="398"/>
      <c r="H41" s="398"/>
      <c r="I41" s="398"/>
      <c r="J41" s="398"/>
      <c r="L41" s="413">
        <f>ROUND(IF($H$3=1,($D40-K40)*(1-$J$3/100),0),0)</f>
        <v>0</v>
      </c>
      <c r="M41" s="398">
        <f>ROUND(IF($H$3=2,$D40*(1-$F$3/100)*(1-$J$3/100),0),0)</f>
        <v>0</v>
      </c>
      <c r="N41" s="398"/>
      <c r="O41" s="398"/>
      <c r="P41" s="398"/>
      <c r="Q41" s="398"/>
      <c r="R41" s="247">
        <f t="shared" si="0"/>
        <v>0</v>
      </c>
      <c r="S41" s="249"/>
      <c r="T41" s="587"/>
    </row>
    <row r="42" spans="1:20" ht="17.25" customHeight="1" thickBot="1">
      <c r="A42" s="584"/>
      <c r="B42" s="590"/>
      <c r="C42" s="400" t="s">
        <v>274</v>
      </c>
      <c r="D42" s="401">
        <f>簡易収支計画!L38</f>
        <v>0</v>
      </c>
      <c r="E42" s="396" t="s">
        <v>47</v>
      </c>
      <c r="F42" s="398"/>
      <c r="G42" s="398"/>
      <c r="H42" s="398"/>
      <c r="I42" s="398"/>
      <c r="J42" s="398"/>
      <c r="K42" s="403"/>
      <c r="L42" s="403"/>
      <c r="M42" s="403">
        <f>ROUND(IF($H$3=1,IF($L$3=1,$D40-$D40*($F$3/100)-(L41+M41)-SUM(L43:M43),0),0),0)</f>
        <v>0</v>
      </c>
      <c r="N42" s="403">
        <f>ROUND(IF($H$3=1,IF($L$3=2,$D40-$D40*($F$3/100)-(L41+M41)-SUM(L43:N43),0),IF($L$3=1,$D40-$D40*($F$3/100)-(L41+M41)-SUM(M43:N43),0)),0)</f>
        <v>0</v>
      </c>
      <c r="O42" s="403">
        <f>ROUND(IF($H$3=1,IF($L$3=3,$D40-$D40*($F$3/100)-(L41+M41)-SUM(L43:O43),0),IF($L$3=2,$D40-$D40*($F$3/100)-(L41+M41)-SUM(M43:O43),0)),0)</f>
        <v>0</v>
      </c>
      <c r="P42" s="403">
        <f>ROUND(IF(AND($H$3=2,$L$3=3),$D40*(1-$F$3/100)*$J$3/100-SUM(M43:P43),IF(AND($H$3=1,$L$3=4),$D40*(1-$F$3/100)*$J$3/100-SUM(M43:P43),0)),0)</f>
        <v>0</v>
      </c>
      <c r="Q42" s="398">
        <f>ROUND(IF(AND($H$3=2,$L$3=4),$D40*(1-$F$3/100)*$J$3/100-SUM(M43:Q43),0),0)</f>
        <v>0</v>
      </c>
      <c r="R42" s="247">
        <f t="shared" si="0"/>
        <v>0</v>
      </c>
      <c r="S42" s="249"/>
      <c r="T42" s="587"/>
    </row>
    <row r="43" spans="1:20" ht="17.25" customHeight="1" thickBot="1">
      <c r="A43" s="584"/>
      <c r="B43" s="591"/>
      <c r="C43" s="405" t="s">
        <v>275</v>
      </c>
      <c r="D43" s="406">
        <f>簡易収支計画!L39</f>
        <v>0</v>
      </c>
      <c r="E43" s="396" t="s">
        <v>93</v>
      </c>
      <c r="F43" s="407"/>
      <c r="G43" s="408"/>
      <c r="H43" s="408"/>
      <c r="I43" s="408"/>
      <c r="J43" s="408"/>
      <c r="K43" s="408"/>
      <c r="L43" s="408"/>
      <c r="M43" s="409"/>
      <c r="N43" s="409"/>
      <c r="O43" s="409"/>
      <c r="P43" s="409"/>
      <c r="Q43" s="410"/>
      <c r="R43" s="247">
        <f t="shared" si="0"/>
        <v>0</v>
      </c>
      <c r="S43" s="249"/>
      <c r="T43" s="587"/>
    </row>
    <row r="44" spans="1:20" ht="17.25" customHeight="1">
      <c r="A44" s="584"/>
      <c r="B44" s="589">
        <f>簡易収支計画!M4</f>
        <v>10</v>
      </c>
      <c r="C44" s="394" t="s">
        <v>272</v>
      </c>
      <c r="D44" s="395">
        <f>簡易収支計画!M36</f>
        <v>0</v>
      </c>
      <c r="E44" s="396" t="s">
        <v>45</v>
      </c>
      <c r="F44" s="398"/>
      <c r="G44" s="398"/>
      <c r="H44" s="398"/>
      <c r="I44" s="398"/>
      <c r="J44" s="398"/>
      <c r="K44" s="398"/>
      <c r="L44" s="397">
        <f>ROUND($D44*($F$3/100),0)</f>
        <v>0</v>
      </c>
      <c r="M44" s="397"/>
      <c r="N44" s="397"/>
      <c r="O44" s="397"/>
      <c r="P44" s="397"/>
      <c r="Q44" s="397"/>
      <c r="R44" s="247">
        <f t="shared" si="0"/>
        <v>0</v>
      </c>
      <c r="S44" s="249"/>
      <c r="T44" s="587">
        <f t="shared" ref="T44" si="8">-(D44-SUM(R44:R47))</f>
        <v>0</v>
      </c>
    </row>
    <row r="45" spans="1:20" ht="17.25" customHeight="1">
      <c r="A45" s="584"/>
      <c r="B45" s="590"/>
      <c r="C45" s="400" t="s">
        <v>273</v>
      </c>
      <c r="D45" s="401">
        <f>簡易収支計画!M37</f>
        <v>0</v>
      </c>
      <c r="E45" s="396" t="s">
        <v>46</v>
      </c>
      <c r="F45" s="398"/>
      <c r="G45" s="398"/>
      <c r="H45" s="398"/>
      <c r="I45" s="398"/>
      <c r="J45" s="398"/>
      <c r="K45" s="398"/>
      <c r="M45" s="413">
        <f>ROUND(IF($H$3=1,($D44-L44)*(1-$J$3/100),0),0)</f>
        <v>0</v>
      </c>
      <c r="N45" s="398">
        <f>ROUND(IF($H$3=2,$D44*(1-$F$3/100)*(1-$J$3/100),0),0)</f>
        <v>0</v>
      </c>
      <c r="O45" s="398"/>
      <c r="P45" s="398"/>
      <c r="Q45" s="398"/>
      <c r="R45" s="247">
        <f t="shared" si="0"/>
        <v>0</v>
      </c>
      <c r="S45" s="249"/>
      <c r="T45" s="587"/>
    </row>
    <row r="46" spans="1:20" ht="17.25" customHeight="1" thickBot="1">
      <c r="A46" s="584"/>
      <c r="B46" s="590"/>
      <c r="C46" s="400" t="s">
        <v>274</v>
      </c>
      <c r="D46" s="401">
        <f>簡易収支計画!M38</f>
        <v>0</v>
      </c>
      <c r="E46" s="396" t="s">
        <v>47</v>
      </c>
      <c r="F46" s="398"/>
      <c r="G46" s="398"/>
      <c r="H46" s="398"/>
      <c r="I46" s="398"/>
      <c r="J46" s="398"/>
      <c r="K46" s="398"/>
      <c r="L46" s="403"/>
      <c r="M46" s="403"/>
      <c r="N46" s="403">
        <f>ROUND(IF($H$3=1,IF($L$3=1,$D44-$D44*($F$3/100)-(M45+N45)-SUM(M47:N47),0),0),0)</f>
        <v>0</v>
      </c>
      <c r="O46" s="403">
        <f>ROUND(IF($H$3=1,IF($L$3=2,$D44-$D44*($F$3/100)-(M45+N45)-SUM(M47:O47),0),IF($L$3=1,$D44-$D44*($F$3/100)-(M45+N45)-SUM(N47:O47),0)),0)</f>
        <v>0</v>
      </c>
      <c r="P46" s="403">
        <f>ROUND(IF($H$3=1,IF($L$3=3,$D44-$D44*($F$3/100)-(M45+N45)-SUM(M47:P47),0),IF($L$3=2,$D44-$D44*($F$3/100)-(M45+N45)-SUM(N47:P47),0)),0)</f>
        <v>0</v>
      </c>
      <c r="Q46" s="403">
        <f>ROUND(IF(AND($H$3=2,$L$3=3),$D44*(1-$F$3/100)*$J$3/100-SUM(N47:Q47),IF(AND($H$3=1,$L$3=4),$D44*(1-$F$3/100)*$J$3/100-SUM(N47:Q47),0)),0)</f>
        <v>0</v>
      </c>
      <c r="R46" s="247">
        <f t="shared" si="0"/>
        <v>0</v>
      </c>
      <c r="S46" s="249"/>
      <c r="T46" s="587"/>
    </row>
    <row r="47" spans="1:20" ht="17.25" customHeight="1" thickBot="1">
      <c r="A47" s="584"/>
      <c r="B47" s="591"/>
      <c r="C47" s="405" t="s">
        <v>275</v>
      </c>
      <c r="D47" s="406">
        <f>簡易収支計画!M39</f>
        <v>0</v>
      </c>
      <c r="E47" s="396" t="s">
        <v>93</v>
      </c>
      <c r="F47" s="407"/>
      <c r="G47" s="408"/>
      <c r="H47" s="408"/>
      <c r="I47" s="408"/>
      <c r="J47" s="408"/>
      <c r="K47" s="408"/>
      <c r="L47" s="408"/>
      <c r="M47" s="409"/>
      <c r="N47" s="409"/>
      <c r="O47" s="409"/>
      <c r="P47" s="409"/>
      <c r="Q47" s="410"/>
      <c r="R47" s="247">
        <f t="shared" si="0"/>
        <v>0</v>
      </c>
      <c r="S47" s="249"/>
      <c r="T47" s="587"/>
    </row>
    <row r="48" spans="1:20" ht="17.25" customHeight="1">
      <c r="A48" s="584"/>
      <c r="B48" s="589">
        <f>簡易収支計画!N4</f>
        <v>11</v>
      </c>
      <c r="C48" s="394" t="s">
        <v>272</v>
      </c>
      <c r="D48" s="395">
        <f>簡易収支計画!N36</f>
        <v>0</v>
      </c>
      <c r="E48" s="396" t="s">
        <v>45</v>
      </c>
      <c r="F48" s="398"/>
      <c r="G48" s="398"/>
      <c r="H48" s="398"/>
      <c r="I48" s="398"/>
      <c r="J48" s="398"/>
      <c r="K48" s="398"/>
      <c r="L48" s="398"/>
      <c r="M48" s="397">
        <f>ROUND($D48*($F$3/100),0)</f>
        <v>0</v>
      </c>
      <c r="N48" s="397"/>
      <c r="O48" s="397"/>
      <c r="P48" s="397"/>
      <c r="Q48" s="397"/>
      <c r="R48" s="247">
        <f t="shared" si="0"/>
        <v>0</v>
      </c>
      <c r="S48" s="249"/>
      <c r="T48" s="587">
        <f t="shared" ref="T48" si="9">-(D48-SUM(R48:R51))</f>
        <v>0</v>
      </c>
    </row>
    <row r="49" spans="1:20" ht="17.25" customHeight="1">
      <c r="A49" s="584"/>
      <c r="B49" s="590"/>
      <c r="C49" s="400" t="s">
        <v>273</v>
      </c>
      <c r="D49" s="401">
        <f>簡易収支計画!N37</f>
        <v>0</v>
      </c>
      <c r="E49" s="396" t="s">
        <v>46</v>
      </c>
      <c r="F49" s="398"/>
      <c r="G49" s="398"/>
      <c r="H49" s="398"/>
      <c r="I49" s="398"/>
      <c r="J49" s="398"/>
      <c r="K49" s="398"/>
      <c r="L49" s="398"/>
      <c r="N49" s="413">
        <f>ROUND(IF($H$3=1,($D48-M48)*(1-$J$3/100),0),0)</f>
        <v>0</v>
      </c>
      <c r="O49" s="398">
        <f>ROUND(IF($H$3=2,$D48*(1-$F$3/100)*(1-$J$3/100),0),0)</f>
        <v>0</v>
      </c>
      <c r="P49" s="398"/>
      <c r="Q49" s="398"/>
      <c r="R49" s="247">
        <f t="shared" si="0"/>
        <v>0</v>
      </c>
      <c r="S49" s="249"/>
      <c r="T49" s="587"/>
    </row>
    <row r="50" spans="1:20" ht="17.25" customHeight="1" thickBot="1">
      <c r="A50" s="584"/>
      <c r="B50" s="590"/>
      <c r="C50" s="400" t="s">
        <v>274</v>
      </c>
      <c r="D50" s="401">
        <f>簡易収支計画!N38</f>
        <v>0</v>
      </c>
      <c r="E50" s="396" t="s">
        <v>47</v>
      </c>
      <c r="F50" s="398"/>
      <c r="G50" s="398"/>
      <c r="H50" s="398"/>
      <c r="I50" s="398"/>
      <c r="J50" s="398"/>
      <c r="K50" s="398"/>
      <c r="L50" s="398"/>
      <c r="M50" s="403"/>
      <c r="N50" s="403"/>
      <c r="O50" s="403">
        <f>ROUND(IF($H$3=1,IF($L$3=1,$D48-$D48*($F$3/100)-(N49+O49)-SUM(N51:O51),0),0),0)</f>
        <v>0</v>
      </c>
      <c r="P50" s="403">
        <f>ROUND(IF($H$3=1,IF($L$3=2,$D48-$D48*($F$3/100)-(N49+O49)-SUM(N51:P51),0),IF($L$3=1,$D48-$D48*($F$3/100)-(N49+O49)-SUM(O51:P51),0)),0)</f>
        <v>0</v>
      </c>
      <c r="Q50" s="403">
        <f>ROUND(IF($H$3=1,IF($L$3=3,$D48-$D48*($F$3/100)-(N49+O49)-SUM(N51:Q51),0),IF($L$3=2,$D48-$D48*($F$3/100)-(N49+O49)-SUM(O51:Q51),0)),0)</f>
        <v>0</v>
      </c>
      <c r="R50" s="247">
        <f t="shared" si="0"/>
        <v>0</v>
      </c>
      <c r="S50" s="249"/>
      <c r="T50" s="587"/>
    </row>
    <row r="51" spans="1:20" ht="17.25" customHeight="1" thickBot="1">
      <c r="A51" s="584"/>
      <c r="B51" s="591"/>
      <c r="C51" s="405" t="s">
        <v>275</v>
      </c>
      <c r="D51" s="406">
        <f>簡易収支計画!N39</f>
        <v>0</v>
      </c>
      <c r="E51" s="396" t="s">
        <v>93</v>
      </c>
      <c r="F51" s="407"/>
      <c r="G51" s="408"/>
      <c r="H51" s="408"/>
      <c r="I51" s="408"/>
      <c r="J51" s="408"/>
      <c r="K51" s="408"/>
      <c r="L51" s="408"/>
      <c r="M51" s="409"/>
      <c r="N51" s="409"/>
      <c r="O51" s="409"/>
      <c r="P51" s="409"/>
      <c r="Q51" s="410"/>
      <c r="R51" s="247">
        <f t="shared" si="0"/>
        <v>0</v>
      </c>
      <c r="S51" s="249"/>
      <c r="T51" s="587"/>
    </row>
    <row r="52" spans="1:20" ht="17.25" customHeight="1">
      <c r="A52" s="584"/>
      <c r="B52" s="589">
        <f>簡易収支計画!O4</f>
        <v>12</v>
      </c>
      <c r="C52" s="394" t="s">
        <v>272</v>
      </c>
      <c r="D52" s="395">
        <f>簡易収支計画!O36</f>
        <v>0</v>
      </c>
      <c r="E52" s="396" t="s">
        <v>45</v>
      </c>
      <c r="F52" s="398"/>
      <c r="G52" s="398"/>
      <c r="H52" s="398"/>
      <c r="I52" s="398"/>
      <c r="J52" s="398"/>
      <c r="K52" s="398"/>
      <c r="L52" s="398"/>
      <c r="M52" s="399"/>
      <c r="N52" s="397">
        <f>ROUND($D52*($F$3/100),0)</f>
        <v>0</v>
      </c>
      <c r="O52" s="397"/>
      <c r="P52" s="397"/>
      <c r="Q52" s="397"/>
      <c r="R52" s="247">
        <f t="shared" si="0"/>
        <v>0</v>
      </c>
      <c r="S52" s="249"/>
      <c r="T52" s="587">
        <f t="shared" ref="T52" si="10">-(D52-SUM(R52:R55))</f>
        <v>0</v>
      </c>
    </row>
    <row r="53" spans="1:20" ht="17.25" customHeight="1">
      <c r="A53" s="584"/>
      <c r="B53" s="590"/>
      <c r="C53" s="400" t="s">
        <v>273</v>
      </c>
      <c r="D53" s="401">
        <f>簡易収支計画!O37</f>
        <v>0</v>
      </c>
      <c r="E53" s="396" t="s">
        <v>46</v>
      </c>
      <c r="F53" s="398"/>
      <c r="G53" s="398"/>
      <c r="H53" s="398"/>
      <c r="I53" s="398"/>
      <c r="J53" s="398"/>
      <c r="K53" s="398"/>
      <c r="L53" s="398"/>
      <c r="M53" s="399"/>
      <c r="N53" s="414"/>
      <c r="O53" s="413">
        <f>ROUND(IF($H$3=1,($D52-N52)*(1-$J$3/100),0),0)</f>
        <v>0</v>
      </c>
      <c r="P53" s="398">
        <f>ROUND(IF($H$3=2,$D52*(1-$F$3/100)*(1-$J$3/100),0),0)</f>
        <v>0</v>
      </c>
      <c r="Q53" s="398"/>
      <c r="R53" s="247">
        <f t="shared" si="0"/>
        <v>0</v>
      </c>
      <c r="S53" s="249"/>
      <c r="T53" s="587"/>
    </row>
    <row r="54" spans="1:20" ht="17.25" customHeight="1" thickBot="1">
      <c r="A54" s="584"/>
      <c r="B54" s="590"/>
      <c r="C54" s="400" t="s">
        <v>274</v>
      </c>
      <c r="D54" s="401">
        <f>簡易収支計画!O38</f>
        <v>0</v>
      </c>
      <c r="E54" s="396" t="s">
        <v>47</v>
      </c>
      <c r="F54" s="398"/>
      <c r="G54" s="398"/>
      <c r="H54" s="398"/>
      <c r="I54" s="398"/>
      <c r="J54" s="398"/>
      <c r="K54" s="398"/>
      <c r="L54" s="398"/>
      <c r="M54" s="399"/>
      <c r="N54" s="403"/>
      <c r="O54" s="403"/>
      <c r="P54" s="403">
        <f>ROUND(IF($H$3=1,IF($L$3=1,$D52-$D52*($F$3/100)-(O53+P53)-SUM(O55:P55),0),0),0)</f>
        <v>0</v>
      </c>
      <c r="Q54" s="403">
        <f>ROUND(IF($H$3=1,IF($L$3=2,$D52-$D52*($F$3/100)-(O53+P53)-SUM(O55:Q55),0),IF($L$3=1,$D52-$D52*($F$3/100)-(O53+P53)-SUM(P55:Q55),0)),0)</f>
        <v>0</v>
      </c>
      <c r="R54" s="247">
        <f t="shared" si="0"/>
        <v>0</v>
      </c>
      <c r="S54" s="249"/>
      <c r="T54" s="587"/>
    </row>
    <row r="55" spans="1:20" ht="17.25" customHeight="1" thickBot="1">
      <c r="A55" s="584"/>
      <c r="B55" s="591"/>
      <c r="C55" s="405" t="s">
        <v>275</v>
      </c>
      <c r="D55" s="406">
        <f>簡易収支計画!O39</f>
        <v>0</v>
      </c>
      <c r="E55" s="396" t="s">
        <v>93</v>
      </c>
      <c r="F55" s="407"/>
      <c r="G55" s="408"/>
      <c r="H55" s="408"/>
      <c r="I55" s="408"/>
      <c r="J55" s="408"/>
      <c r="K55" s="408"/>
      <c r="L55" s="408"/>
      <c r="M55" s="409"/>
      <c r="N55" s="409"/>
      <c r="O55" s="409"/>
      <c r="P55" s="409"/>
      <c r="Q55" s="410"/>
      <c r="R55" s="247">
        <f t="shared" si="0"/>
        <v>0</v>
      </c>
      <c r="S55" s="249"/>
      <c r="T55" s="587"/>
    </row>
    <row r="56" spans="1:20" ht="17.25" customHeight="1">
      <c r="A56" s="584"/>
      <c r="B56" s="589">
        <f>簡易収支計画!P4</f>
        <v>1</v>
      </c>
      <c r="C56" s="394" t="s">
        <v>272</v>
      </c>
      <c r="D56" s="395">
        <f>簡易収支計画!P36</f>
        <v>0</v>
      </c>
      <c r="E56" s="396" t="s">
        <v>45</v>
      </c>
      <c r="F56" s="398"/>
      <c r="G56" s="398"/>
      <c r="H56" s="398"/>
      <c r="I56" s="398"/>
      <c r="J56" s="398"/>
      <c r="K56" s="398"/>
      <c r="L56" s="398"/>
      <c r="M56" s="399"/>
      <c r="N56" s="399"/>
      <c r="O56" s="397">
        <f>ROUND($D56*($F$3/100),0)</f>
        <v>0</v>
      </c>
      <c r="P56" s="397"/>
      <c r="Q56" s="397"/>
      <c r="R56" s="247">
        <f t="shared" si="0"/>
        <v>0</v>
      </c>
      <c r="S56" s="249"/>
      <c r="T56" s="587">
        <f t="shared" ref="T56" si="11">-(D56-SUM(R56:R59))</f>
        <v>0</v>
      </c>
    </row>
    <row r="57" spans="1:20" ht="17.25" customHeight="1">
      <c r="A57" s="584"/>
      <c r="B57" s="590"/>
      <c r="C57" s="400" t="s">
        <v>273</v>
      </c>
      <c r="D57" s="401">
        <f>簡易収支計画!P37</f>
        <v>0</v>
      </c>
      <c r="E57" s="396" t="s">
        <v>46</v>
      </c>
      <c r="F57" s="398"/>
      <c r="G57" s="398"/>
      <c r="H57" s="398"/>
      <c r="I57" s="398"/>
      <c r="J57" s="398"/>
      <c r="K57" s="398"/>
      <c r="L57" s="398"/>
      <c r="M57" s="399"/>
      <c r="N57" s="399"/>
      <c r="O57" s="414"/>
      <c r="P57" s="413">
        <f>ROUND(IF($H$3=1,($D56-O56)*(1-$J$3/100),0),0)</f>
        <v>0</v>
      </c>
      <c r="Q57" s="398">
        <f>ROUND(IF($H$3=2,$D56*(1-$F$3/100)*(1-$J$3/100),0),0)</f>
        <v>0</v>
      </c>
      <c r="R57" s="247">
        <f t="shared" si="0"/>
        <v>0</v>
      </c>
      <c r="S57" s="249"/>
      <c r="T57" s="587"/>
    </row>
    <row r="58" spans="1:20" ht="17.25" customHeight="1" thickBot="1">
      <c r="A58" s="584"/>
      <c r="B58" s="590"/>
      <c r="C58" s="400" t="s">
        <v>274</v>
      </c>
      <c r="D58" s="401">
        <f>簡易収支計画!P38</f>
        <v>0</v>
      </c>
      <c r="E58" s="396" t="s">
        <v>47</v>
      </c>
      <c r="F58" s="398"/>
      <c r="G58" s="398"/>
      <c r="H58" s="398"/>
      <c r="I58" s="398"/>
      <c r="J58" s="398"/>
      <c r="K58" s="398"/>
      <c r="L58" s="398"/>
      <c r="M58" s="399"/>
      <c r="N58" s="399"/>
      <c r="O58" s="403"/>
      <c r="P58" s="403"/>
      <c r="Q58" s="403">
        <f>ROUND(IF($H$3=1,IF($L$3=1,$D56-$D56*($F$3/100)-(P57+Q57)-SUM(P59:Q59),0),0),0)</f>
        <v>0</v>
      </c>
      <c r="R58" s="247">
        <f t="shared" si="0"/>
        <v>0</v>
      </c>
      <c r="S58" s="249"/>
      <c r="T58" s="587"/>
    </row>
    <row r="59" spans="1:20" ht="17.25" customHeight="1" thickBot="1">
      <c r="A59" s="584"/>
      <c r="B59" s="591"/>
      <c r="C59" s="405" t="s">
        <v>275</v>
      </c>
      <c r="D59" s="406">
        <f>簡易収支計画!P39</f>
        <v>0</v>
      </c>
      <c r="E59" s="396" t="s">
        <v>93</v>
      </c>
      <c r="F59" s="407"/>
      <c r="G59" s="408"/>
      <c r="H59" s="408"/>
      <c r="I59" s="408"/>
      <c r="J59" s="408"/>
      <c r="K59" s="408"/>
      <c r="L59" s="408"/>
      <c r="M59" s="409"/>
      <c r="N59" s="409"/>
      <c r="O59" s="409"/>
      <c r="P59" s="409"/>
      <c r="Q59" s="410"/>
      <c r="R59" s="247">
        <f t="shared" si="0"/>
        <v>0</v>
      </c>
      <c r="S59" s="249"/>
      <c r="T59" s="587"/>
    </row>
    <row r="60" spans="1:20" ht="17.25" customHeight="1">
      <c r="A60" s="584"/>
      <c r="B60" s="589">
        <f>簡易収支計画!Q4</f>
        <v>2</v>
      </c>
      <c r="C60" s="394" t="s">
        <v>272</v>
      </c>
      <c r="D60" s="395">
        <f>簡易収支計画!Q36</f>
        <v>0</v>
      </c>
      <c r="E60" s="396" t="s">
        <v>45</v>
      </c>
      <c r="F60" s="398"/>
      <c r="G60" s="398"/>
      <c r="H60" s="398"/>
      <c r="I60" s="398"/>
      <c r="J60" s="398"/>
      <c r="K60" s="398"/>
      <c r="L60" s="398"/>
      <c r="M60" s="399"/>
      <c r="N60" s="399"/>
      <c r="O60" s="399"/>
      <c r="P60" s="397">
        <f>ROUND($D60*($F$3/100),0)</f>
        <v>0</v>
      </c>
      <c r="Q60" s="397"/>
      <c r="R60" s="247">
        <f t="shared" si="0"/>
        <v>0</v>
      </c>
      <c r="S60" s="249"/>
      <c r="T60" s="587">
        <f t="shared" ref="T60" si="12">-(D60-SUM(R60:R63))</f>
        <v>0</v>
      </c>
    </row>
    <row r="61" spans="1:20" ht="17.25" customHeight="1">
      <c r="A61" s="584"/>
      <c r="B61" s="590"/>
      <c r="C61" s="400" t="s">
        <v>273</v>
      </c>
      <c r="D61" s="401">
        <f>簡易収支計画!Q37</f>
        <v>0</v>
      </c>
      <c r="E61" s="396" t="s">
        <v>46</v>
      </c>
      <c r="F61" s="398"/>
      <c r="G61" s="398"/>
      <c r="H61" s="398"/>
      <c r="I61" s="398"/>
      <c r="J61" s="398"/>
      <c r="K61" s="398"/>
      <c r="L61" s="398"/>
      <c r="M61" s="399"/>
      <c r="N61" s="399"/>
      <c r="O61" s="399"/>
      <c r="P61" s="414"/>
      <c r="Q61" s="413">
        <f>ROUND(IF($H$3=1,($D60-P60)*(1-$J$3/100),0),0)</f>
        <v>0</v>
      </c>
      <c r="R61" s="247">
        <f t="shared" si="0"/>
        <v>0</v>
      </c>
      <c r="S61" s="249"/>
      <c r="T61" s="587"/>
    </row>
    <row r="62" spans="1:20" ht="17.25" customHeight="1" thickBot="1">
      <c r="A62" s="584"/>
      <c r="B62" s="590"/>
      <c r="C62" s="400" t="s">
        <v>274</v>
      </c>
      <c r="D62" s="401">
        <f>簡易収支計画!Q38</f>
        <v>0</v>
      </c>
      <c r="E62" s="396" t="s">
        <v>47</v>
      </c>
      <c r="F62" s="398"/>
      <c r="G62" s="398"/>
      <c r="H62" s="398"/>
      <c r="I62" s="398"/>
      <c r="J62" s="398"/>
      <c r="K62" s="398"/>
      <c r="L62" s="398"/>
      <c r="M62" s="399"/>
      <c r="N62" s="399"/>
      <c r="O62" s="399"/>
      <c r="P62" s="403"/>
      <c r="Q62" s="403"/>
      <c r="R62" s="247">
        <f t="shared" si="0"/>
        <v>0</v>
      </c>
      <c r="S62" s="249"/>
      <c r="T62" s="587"/>
    </row>
    <row r="63" spans="1:20" ht="17.25" customHeight="1" thickBot="1">
      <c r="A63" s="584"/>
      <c r="B63" s="591"/>
      <c r="C63" s="405" t="s">
        <v>275</v>
      </c>
      <c r="D63" s="406">
        <f>簡易収支計画!Q39</f>
        <v>0</v>
      </c>
      <c r="E63" s="396" t="s">
        <v>93</v>
      </c>
      <c r="F63" s="407"/>
      <c r="G63" s="408"/>
      <c r="H63" s="408"/>
      <c r="I63" s="408"/>
      <c r="J63" s="408"/>
      <c r="K63" s="408"/>
      <c r="L63" s="408"/>
      <c r="M63" s="409"/>
      <c r="N63" s="409"/>
      <c r="O63" s="409"/>
      <c r="P63" s="409"/>
      <c r="Q63" s="410"/>
      <c r="R63" s="247">
        <f t="shared" si="0"/>
        <v>0</v>
      </c>
      <c r="S63" s="249"/>
      <c r="T63" s="587"/>
    </row>
    <row r="64" spans="1:20" ht="17.25" customHeight="1">
      <c r="A64" s="584"/>
      <c r="B64" s="589">
        <f>簡易収支計画!R4</f>
        <v>3</v>
      </c>
      <c r="C64" s="394" t="s">
        <v>272</v>
      </c>
      <c r="D64" s="395">
        <f>簡易収支計画!R36</f>
        <v>0</v>
      </c>
      <c r="E64" s="396" t="s">
        <v>45</v>
      </c>
      <c r="F64" s="398"/>
      <c r="G64" s="398"/>
      <c r="H64" s="398"/>
      <c r="I64" s="398"/>
      <c r="J64" s="398"/>
      <c r="K64" s="398"/>
      <c r="L64" s="398"/>
      <c r="M64" s="399"/>
      <c r="N64" s="399"/>
      <c r="O64" s="399"/>
      <c r="P64" s="399"/>
      <c r="Q64" s="397">
        <f>ROUND($D64*($F$3/100),0)</f>
        <v>0</v>
      </c>
      <c r="R64" s="247">
        <f t="shared" si="0"/>
        <v>0</v>
      </c>
      <c r="S64" s="249"/>
      <c r="T64" s="603">
        <f t="shared" ref="T64" si="13">-(D64-SUM(R64:R67))</f>
        <v>0</v>
      </c>
    </row>
    <row r="65" spans="1:20" ht="17.25" customHeight="1">
      <c r="A65" s="584"/>
      <c r="B65" s="590"/>
      <c r="C65" s="400" t="s">
        <v>273</v>
      </c>
      <c r="D65" s="401">
        <f>簡易収支計画!R37</f>
        <v>0</v>
      </c>
      <c r="E65" s="396" t="s">
        <v>46</v>
      </c>
      <c r="F65" s="398"/>
      <c r="G65" s="398"/>
      <c r="H65" s="398"/>
      <c r="I65" s="398"/>
      <c r="J65" s="398"/>
      <c r="K65" s="398"/>
      <c r="L65" s="398"/>
      <c r="M65" s="399"/>
      <c r="N65" s="399"/>
      <c r="O65" s="399"/>
      <c r="P65" s="399"/>
      <c r="Q65" s="414"/>
      <c r="R65" s="247">
        <f t="shared" si="0"/>
        <v>0</v>
      </c>
      <c r="S65" s="249"/>
      <c r="T65" s="603"/>
    </row>
    <row r="66" spans="1:20" ht="17.25" customHeight="1" thickBot="1">
      <c r="A66" s="584"/>
      <c r="B66" s="590"/>
      <c r="C66" s="400" t="s">
        <v>274</v>
      </c>
      <c r="D66" s="401">
        <f>簡易収支計画!R38</f>
        <v>0</v>
      </c>
      <c r="E66" s="396" t="s">
        <v>47</v>
      </c>
      <c r="F66" s="398"/>
      <c r="G66" s="398"/>
      <c r="H66" s="398"/>
      <c r="I66" s="398"/>
      <c r="J66" s="398"/>
      <c r="K66" s="398"/>
      <c r="L66" s="398"/>
      <c r="M66" s="399"/>
      <c r="N66" s="399"/>
      <c r="O66" s="399"/>
      <c r="P66" s="399"/>
      <c r="Q66" s="403"/>
      <c r="R66" s="247">
        <f t="shared" si="0"/>
        <v>0</v>
      </c>
      <c r="S66" s="249"/>
      <c r="T66" s="603"/>
    </row>
    <row r="67" spans="1:20" ht="17.25" customHeight="1" thickBot="1">
      <c r="A67" s="584"/>
      <c r="B67" s="591"/>
      <c r="C67" s="405" t="s">
        <v>275</v>
      </c>
      <c r="D67" s="406">
        <f>簡易収支計画!R39</f>
        <v>0</v>
      </c>
      <c r="E67" s="396" t="s">
        <v>93</v>
      </c>
      <c r="F67" s="407"/>
      <c r="G67" s="408"/>
      <c r="H67" s="408"/>
      <c r="I67" s="408"/>
      <c r="J67" s="408"/>
      <c r="K67" s="408"/>
      <c r="L67" s="408"/>
      <c r="M67" s="409"/>
      <c r="N67" s="409"/>
      <c r="O67" s="409"/>
      <c r="P67" s="409"/>
      <c r="Q67" s="410"/>
      <c r="R67" s="247">
        <f t="shared" si="0"/>
        <v>0</v>
      </c>
      <c r="S67" s="249"/>
      <c r="T67" s="604"/>
    </row>
    <row r="68" spans="1:20" ht="17.25" customHeight="1">
      <c r="A68" s="83"/>
      <c r="B68" s="84"/>
      <c r="C68" s="84"/>
      <c r="D68" s="415"/>
      <c r="E68" s="416" t="s">
        <v>49</v>
      </c>
      <c r="F68" s="417">
        <f>SUM(F12,F16,F20,F24,F28,F32,F36,F40,F44,F48,F52,F56,F60,F64)</f>
        <v>0</v>
      </c>
      <c r="G68" s="417">
        <f t="shared" ref="G68:Q71" si="14">SUM(G12,G16,G20,G24,G28,G32,G36,G40,G44,G48,G52,G56,G60,G64)</f>
        <v>0</v>
      </c>
      <c r="H68" s="417">
        <f t="shared" si="14"/>
        <v>0</v>
      </c>
      <c r="I68" s="417">
        <f t="shared" si="14"/>
        <v>0</v>
      </c>
      <c r="J68" s="417">
        <f t="shared" si="14"/>
        <v>0</v>
      </c>
      <c r="K68" s="417">
        <f t="shared" si="14"/>
        <v>0</v>
      </c>
      <c r="L68" s="417">
        <f t="shared" si="14"/>
        <v>0</v>
      </c>
      <c r="M68" s="417">
        <f t="shared" si="14"/>
        <v>0</v>
      </c>
      <c r="N68" s="417">
        <f t="shared" si="14"/>
        <v>0</v>
      </c>
      <c r="O68" s="417">
        <f t="shared" si="14"/>
        <v>0</v>
      </c>
      <c r="P68" s="417">
        <f t="shared" si="14"/>
        <v>0</v>
      </c>
      <c r="Q68" s="417">
        <f t="shared" si="14"/>
        <v>0</v>
      </c>
      <c r="R68" s="247">
        <f>SUM(F68:Q68)</f>
        <v>0</v>
      </c>
      <c r="S68" s="247">
        <f>SUM(R12,R16,R20,R24,R28,R32,R36,R40,R44,R48,R52,R56,R60,R64)</f>
        <v>0</v>
      </c>
      <c r="T68" s="247">
        <f>SUM(T10:T67)</f>
        <v>0</v>
      </c>
    </row>
    <row r="69" spans="1:20" ht="17.25" customHeight="1">
      <c r="A69" s="83"/>
      <c r="B69" s="84"/>
      <c r="C69" s="84"/>
      <c r="D69" s="415"/>
      <c r="E69" s="416" t="s">
        <v>50</v>
      </c>
      <c r="F69" s="417">
        <f t="shared" ref="F69:G69" si="15">SUM(F13,F17,F21,F25,F29,F33,F37,F41,F45,F49,F53,F57,F61,F65)</f>
        <v>0</v>
      </c>
      <c r="G69" s="417">
        <f t="shared" si="15"/>
        <v>0</v>
      </c>
      <c r="H69" s="417">
        <f>SUM(H13,H17,H21,H25,H29,H33,H37,H41,H45,H49,H53,H57,H61,H65)</f>
        <v>0</v>
      </c>
      <c r="I69" s="417">
        <f t="shared" si="14"/>
        <v>0</v>
      </c>
      <c r="J69" s="417">
        <f t="shared" si="14"/>
        <v>0</v>
      </c>
      <c r="K69" s="417">
        <f t="shared" si="14"/>
        <v>0</v>
      </c>
      <c r="L69" s="417">
        <f t="shared" si="14"/>
        <v>0</v>
      </c>
      <c r="M69" s="417">
        <f t="shared" si="14"/>
        <v>0</v>
      </c>
      <c r="N69" s="417">
        <f t="shared" si="14"/>
        <v>0</v>
      </c>
      <c r="O69" s="417">
        <f t="shared" si="14"/>
        <v>0</v>
      </c>
      <c r="P69" s="417">
        <f t="shared" si="14"/>
        <v>0</v>
      </c>
      <c r="Q69" s="417">
        <f t="shared" si="14"/>
        <v>0</v>
      </c>
      <c r="R69" s="247">
        <f t="shared" ref="R69:R71" si="16">SUM(F69:Q69)</f>
        <v>0</v>
      </c>
      <c r="S69" s="247">
        <f>SUM(R13,R17,R21,R25,R29,R33,R37,R41,R45,R49,R53,R57,R61,R65)</f>
        <v>0</v>
      </c>
      <c r="T69" s="418"/>
    </row>
    <row r="70" spans="1:20" ht="17.25" customHeight="1">
      <c r="A70" s="83"/>
      <c r="B70" s="84"/>
      <c r="C70" s="84"/>
      <c r="D70" s="415"/>
      <c r="E70" s="416" t="s">
        <v>51</v>
      </c>
      <c r="F70" s="417">
        <f>SUM(F10,F14,F18,F22,F26,F30,F34,F38,F42,F46,F50,F54,F58,F62,F66)</f>
        <v>0</v>
      </c>
      <c r="G70" s="417">
        <f>SUM(G10,G14,G18,G22,G26,G30,G34,G38,G42,G46,G50,G54,G58,G62,G66)</f>
        <v>0</v>
      </c>
      <c r="H70" s="417">
        <f>SUM(H10,H14,H18,H22,H26,H30,H34,H38,H42,H46,H50,H54,H58,H62,H66)</f>
        <v>0</v>
      </c>
      <c r="I70" s="417">
        <f t="shared" si="14"/>
        <v>0</v>
      </c>
      <c r="J70" s="417">
        <f t="shared" si="14"/>
        <v>0</v>
      </c>
      <c r="K70" s="417">
        <f t="shared" si="14"/>
        <v>0</v>
      </c>
      <c r="L70" s="417">
        <f t="shared" si="14"/>
        <v>0</v>
      </c>
      <c r="M70" s="417">
        <f t="shared" si="14"/>
        <v>0</v>
      </c>
      <c r="N70" s="417">
        <f t="shared" si="14"/>
        <v>0</v>
      </c>
      <c r="O70" s="417">
        <f t="shared" si="14"/>
        <v>0</v>
      </c>
      <c r="P70" s="417">
        <f t="shared" si="14"/>
        <v>0</v>
      </c>
      <c r="Q70" s="417">
        <f>SUM(Q14,Q18,Q22,Q26,Q30,Q34,Q38,Q42,Q46,Q50,Q54,Q58,Q62,Q66)</f>
        <v>0</v>
      </c>
      <c r="R70" s="247">
        <f t="shared" si="16"/>
        <v>0</v>
      </c>
      <c r="S70" s="247">
        <f>SUM(R10,R14,R18,R22,R26,R30,R34,R38,R42,R46,R50,R54,R58,R62,R66)</f>
        <v>0</v>
      </c>
      <c r="T70" s="248" t="s">
        <v>207</v>
      </c>
    </row>
    <row r="71" spans="1:20" ht="17.25" customHeight="1">
      <c r="A71" s="70"/>
      <c r="B71" s="71"/>
      <c r="C71" s="71"/>
      <c r="D71" s="71"/>
      <c r="E71" s="416" t="s">
        <v>94</v>
      </c>
      <c r="F71" s="417">
        <f>SUM(F11,F15,F19,F23,F27,F31,F35,F39,F43,F47,F51,F55,F59,F63,F67)</f>
        <v>0</v>
      </c>
      <c r="G71" s="417">
        <f t="shared" ref="G71:H71" si="17">SUM(G11,G15,G19,G23,G27,G31,G35,G39,G43,G47,G51,G55,G59,G63,G67)</f>
        <v>0</v>
      </c>
      <c r="H71" s="417">
        <f t="shared" si="17"/>
        <v>0</v>
      </c>
      <c r="I71" s="417">
        <f>SUM(I15,I19,I23,I27,I31,I35,I39,I43,I47,I51,I55,I59,I63,I67)</f>
        <v>0</v>
      </c>
      <c r="J71" s="417">
        <f t="shared" si="14"/>
        <v>0</v>
      </c>
      <c r="K71" s="417">
        <f t="shared" si="14"/>
        <v>0</v>
      </c>
      <c r="L71" s="417">
        <f t="shared" si="14"/>
        <v>0</v>
      </c>
      <c r="M71" s="417">
        <f t="shared" si="14"/>
        <v>0</v>
      </c>
      <c r="N71" s="417">
        <f t="shared" si="14"/>
        <v>0</v>
      </c>
      <c r="O71" s="417">
        <f t="shared" si="14"/>
        <v>0</v>
      </c>
      <c r="P71" s="417">
        <f t="shared" si="14"/>
        <v>0</v>
      </c>
      <c r="Q71" s="417">
        <f t="shared" si="14"/>
        <v>0</v>
      </c>
      <c r="R71" s="419">
        <f t="shared" si="16"/>
        <v>0</v>
      </c>
      <c r="S71" s="420">
        <f>SUM(R11,R15,R19,R23,R27,R31,R35,R39,R43,R47,R51,R55,R59,R63,R67)</f>
        <v>0</v>
      </c>
      <c r="T71" s="250">
        <f>SUM(D12:D67)</f>
        <v>0</v>
      </c>
    </row>
    <row r="72" spans="1:20" ht="16.5" customHeight="1">
      <c r="A72" s="70"/>
      <c r="B72" s="71"/>
      <c r="C72" s="71"/>
      <c r="D72" s="71"/>
      <c r="E72" s="71"/>
      <c r="F72" s="421">
        <f>F9</f>
        <v>4</v>
      </c>
      <c r="G72" s="421">
        <f t="shared" ref="G72:Q72" si="18">G9</f>
        <v>5</v>
      </c>
      <c r="H72" s="421">
        <f t="shared" si="18"/>
        <v>6</v>
      </c>
      <c r="I72" s="421">
        <f t="shared" si="18"/>
        <v>7</v>
      </c>
      <c r="J72" s="421">
        <f t="shared" si="18"/>
        <v>8</v>
      </c>
      <c r="K72" s="421">
        <f t="shared" si="18"/>
        <v>9</v>
      </c>
      <c r="L72" s="421">
        <f t="shared" si="18"/>
        <v>10</v>
      </c>
      <c r="M72" s="421">
        <f t="shared" si="18"/>
        <v>11</v>
      </c>
      <c r="N72" s="421">
        <f t="shared" si="18"/>
        <v>12</v>
      </c>
      <c r="O72" s="421">
        <f t="shared" si="18"/>
        <v>1</v>
      </c>
      <c r="P72" s="421">
        <f t="shared" si="18"/>
        <v>2</v>
      </c>
      <c r="Q72" s="421">
        <f t="shared" si="18"/>
        <v>3</v>
      </c>
      <c r="R72" s="251">
        <f>SUM(R68:R71)</f>
        <v>0</v>
      </c>
      <c r="S72" s="251">
        <f>SUM(S68:S71)</f>
        <v>0</v>
      </c>
      <c r="T72" s="251">
        <f>SUM(T71,T68)</f>
        <v>0</v>
      </c>
    </row>
    <row r="73" spans="1:20" ht="16.5" customHeight="1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20" ht="16.5" customHeight="1">
      <c r="A74" s="70"/>
      <c r="B74" s="564" t="s">
        <v>95</v>
      </c>
      <c r="C74" s="564"/>
      <c r="D74" s="564"/>
      <c r="E74" s="422"/>
      <c r="F74" s="423">
        <f>ROUND(IF($H$3=1,$D16*(1-$F$3/100)*$J$3/100,$D12*(1-$F$3/100)*$J$3/100),0)</f>
        <v>0</v>
      </c>
      <c r="G74" s="423">
        <f>ROUND(IF($H$3=1,$D20*(1-$F$3/100)*$J$3/100,$D16*(1-$F$3/100)*$J$3/100),0)</f>
        <v>0</v>
      </c>
      <c r="H74" s="423">
        <f>ROUND(IF($H$3=1,$D24*(1-$F$3/100)*$J$3/100,$D20*(1-$F$3/100)*$J$3/100),0)</f>
        <v>0</v>
      </c>
      <c r="I74" s="423">
        <f>ROUND(IF($H$3=1,$D28*(1-$F$3/100)*$J$3/100,$D24*(1-$F$3/100)*$J$3/100),0)</f>
        <v>0</v>
      </c>
      <c r="J74" s="423">
        <f>ROUND(IF($H$3=1,$D32*(1-$F$3/100)*$J$3/100,$D28*(1-$F$3/100)*$J$3/100),0)</f>
        <v>0</v>
      </c>
      <c r="K74" s="423">
        <f>ROUND(IF($H$3=1,$D36*(1-$F$3/100)*$J$3/100,$D32*(1-$F$3/100)*$J$3/100),0)</f>
        <v>0</v>
      </c>
      <c r="L74" s="423">
        <f>ROUND(IF($H$3=1,$D40*(1-$F$3/100)*$J$3/100,$D36*(1-$F$3/100)*$J$3/100),0)</f>
        <v>0</v>
      </c>
      <c r="M74" s="423">
        <f>ROUND(IF($H$3=1,$D44*(1-$F$3/100)*$J$3/100,$D40*(1-$F$3/100)*$J$3/100),0)</f>
        <v>0</v>
      </c>
      <c r="N74" s="423">
        <f>ROUND(IF($H$3=1,$D48*(1-$F$3/100)*$J$3/100,$D44*(1-$F$3/100)*$J$3/100),0)</f>
        <v>0</v>
      </c>
      <c r="O74" s="423">
        <f>ROUND(IF($H$3=1,$D52*(1-$F$3/100)*$J$3/100,$D48*(1-$F$3/100)*$J$3/100),0)</f>
        <v>0</v>
      </c>
      <c r="P74" s="423">
        <f>ROUND(IF($H$3=1,$D56*(1-$F$3/100)*$J$3/100,$D52*(1-$F$3/100)*$J$3/100),0)</f>
        <v>0</v>
      </c>
      <c r="Q74" s="423">
        <f>ROUND(IF($H$3=1,$D60*(1-$F$3/100)*$J$3/100,$D56*(1-$F$3/100)*$J$3/100),0)</f>
        <v>0</v>
      </c>
    </row>
    <row r="75" spans="1:20" ht="16.5" customHeight="1">
      <c r="A75" s="70"/>
      <c r="B75" s="565" t="s">
        <v>96</v>
      </c>
      <c r="C75" s="566"/>
      <c r="D75" s="567"/>
      <c r="E75" s="424">
        <f>IF($H$3=1,SUM(F14:J14),0)</f>
        <v>0</v>
      </c>
      <c r="F75" s="424">
        <f>E75+F74-F70-F71</f>
        <v>0</v>
      </c>
      <c r="G75" s="424">
        <f t="shared" ref="G75:P75" si="19">F75+G74-G70-G71</f>
        <v>0</v>
      </c>
      <c r="H75" s="424">
        <f>G75+H74-H70-H71</f>
        <v>0</v>
      </c>
      <c r="I75" s="424">
        <f t="shared" si="19"/>
        <v>0</v>
      </c>
      <c r="J75" s="424">
        <f t="shared" si="19"/>
        <v>0</v>
      </c>
      <c r="K75" s="424">
        <f t="shared" si="19"/>
        <v>0</v>
      </c>
      <c r="L75" s="424">
        <f t="shared" si="19"/>
        <v>0</v>
      </c>
      <c r="M75" s="424">
        <f t="shared" si="19"/>
        <v>0</v>
      </c>
      <c r="N75" s="424">
        <f t="shared" si="19"/>
        <v>0</v>
      </c>
      <c r="O75" s="424">
        <f t="shared" si="19"/>
        <v>0</v>
      </c>
      <c r="P75" s="424">
        <f t="shared" si="19"/>
        <v>0</v>
      </c>
      <c r="Q75" s="424">
        <f>P75+Q74-Q70-Q71</f>
        <v>0</v>
      </c>
    </row>
    <row r="76" spans="1:20" ht="16.5" customHeight="1">
      <c r="A76" s="71"/>
      <c r="B76" s="71"/>
      <c r="C76" s="71"/>
      <c r="D76" s="602">
        <f>簡易収支計画!F4</f>
        <v>3</v>
      </c>
      <c r="E76" s="602"/>
      <c r="F76" s="425">
        <f>F9</f>
        <v>4</v>
      </c>
      <c r="G76" s="425">
        <f t="shared" ref="G76:Q76" si="20">G9</f>
        <v>5</v>
      </c>
      <c r="H76" s="425">
        <f t="shared" si="20"/>
        <v>6</v>
      </c>
      <c r="I76" s="425">
        <f t="shared" si="20"/>
        <v>7</v>
      </c>
      <c r="J76" s="425">
        <f t="shared" si="20"/>
        <v>8</v>
      </c>
      <c r="K76" s="425">
        <f t="shared" si="20"/>
        <v>9</v>
      </c>
      <c r="L76" s="425">
        <f t="shared" si="20"/>
        <v>10</v>
      </c>
      <c r="M76" s="425">
        <f t="shared" si="20"/>
        <v>11</v>
      </c>
      <c r="N76" s="425">
        <f t="shared" si="20"/>
        <v>12</v>
      </c>
      <c r="O76" s="425">
        <f t="shared" si="20"/>
        <v>1</v>
      </c>
      <c r="P76" s="425">
        <f t="shared" si="20"/>
        <v>2</v>
      </c>
      <c r="Q76" s="425">
        <f t="shared" si="20"/>
        <v>3</v>
      </c>
    </row>
    <row r="77" spans="1:20" ht="16.5" customHeight="1" thickBo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20" ht="16.5" customHeight="1" thickBot="1">
      <c r="A78" s="71"/>
      <c r="B78" s="71"/>
      <c r="C78" s="71"/>
      <c r="D78" s="71"/>
      <c r="E78" s="426" t="s">
        <v>216</v>
      </c>
      <c r="F78" s="427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9"/>
    </row>
    <row r="79" spans="1:20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1:20">
      <c r="A80" s="71"/>
      <c r="B80" s="430"/>
      <c r="C80" s="430"/>
      <c r="D80" s="430"/>
      <c r="E80" s="430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14.25">
      <c r="A81" s="71"/>
      <c r="B81" s="431"/>
      <c r="C81" s="431"/>
      <c r="D81" s="432"/>
      <c r="E81" s="432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1:17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</sheetData>
  <sheetProtection selectLockedCells="1"/>
  <mergeCells count="42"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  <mergeCell ref="B44:B47"/>
    <mergeCell ref="T44:T47"/>
    <mergeCell ref="B48:B51"/>
    <mergeCell ref="T48:T51"/>
    <mergeCell ref="B52:B55"/>
    <mergeCell ref="T52:T55"/>
    <mergeCell ref="B28:B31"/>
    <mergeCell ref="T28:T31"/>
    <mergeCell ref="B36:B39"/>
    <mergeCell ref="T36:T39"/>
    <mergeCell ref="B40:B43"/>
    <mergeCell ref="T40:T43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7:D7"/>
    <mergeCell ref="F2:G2"/>
    <mergeCell ref="H2:I2"/>
    <mergeCell ref="J2:K2"/>
    <mergeCell ref="L2:M2"/>
  </mergeCells>
  <phoneticPr fontId="1"/>
  <dataValidations count="2">
    <dataValidation type="list" allowBlank="1" showInputMessage="1" showErrorMessage="1" sqref="H3:H6">
      <formula1>"1,2"</formula1>
    </dataValidation>
    <dataValidation type="list" allowBlank="1" showInputMessage="1" showErrorMessage="1" sqref="L3:L6">
      <formula1>"1,2,3"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5" ySplit="9" topLeftCell="F10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3.5"/>
  <cols>
    <col min="1" max="1" width="3.375" customWidth="1"/>
    <col min="2" max="2" width="13" customWidth="1"/>
    <col min="3" max="3" width="15.625" bestFit="1" customWidth="1"/>
    <col min="4" max="4" width="15.25" customWidth="1"/>
    <col min="5" max="5" width="18.875" bestFit="1" customWidth="1"/>
    <col min="6" max="17" width="15.125" customWidth="1"/>
    <col min="18" max="20" width="9.5" customWidth="1"/>
  </cols>
  <sheetData>
    <row r="1" spans="1:20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24.75" thickBot="1">
      <c r="A2" s="34"/>
      <c r="B2" s="36" t="s">
        <v>52</v>
      </c>
      <c r="C2" s="36"/>
      <c r="D2" s="35"/>
      <c r="E2" s="35"/>
      <c r="F2" s="563" t="s">
        <v>106</v>
      </c>
      <c r="G2" s="563"/>
      <c r="H2" s="563" t="s">
        <v>108</v>
      </c>
      <c r="I2" s="563"/>
      <c r="J2" s="563" t="s">
        <v>110</v>
      </c>
      <c r="K2" s="563"/>
      <c r="L2" s="563" t="s">
        <v>112</v>
      </c>
      <c r="M2" s="563"/>
      <c r="N2" s="535" t="str">
        <f>IF(資金繰り表フォーム!$B$3="","",資金繰り表フォーム!$B$3)</f>
        <v>OO社</v>
      </c>
      <c r="O2" s="535"/>
      <c r="P2" s="535"/>
      <c r="Q2" s="535"/>
      <c r="R2" s="535"/>
    </row>
    <row r="3" spans="1:20" ht="13.5" customHeight="1" thickBot="1">
      <c r="A3" s="34"/>
      <c r="B3" s="36"/>
      <c r="C3" s="36"/>
      <c r="D3" s="35"/>
      <c r="E3" s="35" t="s">
        <v>276</v>
      </c>
      <c r="F3" s="377"/>
      <c r="G3" s="313" t="s">
        <v>107</v>
      </c>
      <c r="H3" s="377"/>
      <c r="I3" s="313" t="s">
        <v>109</v>
      </c>
      <c r="J3" s="377"/>
      <c r="K3" s="313" t="s">
        <v>107</v>
      </c>
      <c r="L3" s="377"/>
      <c r="M3" s="313" t="s">
        <v>109</v>
      </c>
      <c r="N3" s="311"/>
      <c r="O3" s="311"/>
      <c r="P3" s="311"/>
      <c r="Q3" s="311"/>
      <c r="R3" s="311"/>
    </row>
    <row r="4" spans="1:20" ht="13.5" customHeight="1" thickBot="1">
      <c r="A4" s="34"/>
      <c r="B4" s="36"/>
      <c r="C4" s="36"/>
      <c r="D4" s="35"/>
      <c r="E4" s="35" t="s">
        <v>277</v>
      </c>
      <c r="F4" s="62">
        <f>売掛等入金!F4</f>
        <v>50</v>
      </c>
      <c r="G4" s="313" t="s">
        <v>107</v>
      </c>
      <c r="H4" s="62">
        <f>売掛等入金!H4</f>
        <v>1</v>
      </c>
      <c r="I4" s="313" t="s">
        <v>109</v>
      </c>
      <c r="J4" s="62">
        <f>売掛等入金!J4</f>
        <v>50</v>
      </c>
      <c r="K4" s="313" t="s">
        <v>107</v>
      </c>
      <c r="L4" s="62">
        <f>売掛等入金!L4</f>
        <v>3</v>
      </c>
      <c r="M4" s="313" t="s">
        <v>109</v>
      </c>
      <c r="N4" s="311"/>
      <c r="O4" s="311"/>
      <c r="P4" s="311"/>
      <c r="Q4" s="311"/>
      <c r="R4" s="311"/>
    </row>
    <row r="5" spans="1:20" ht="13.5" customHeight="1" thickBot="1">
      <c r="A5" s="34"/>
      <c r="B5" s="36"/>
      <c r="C5" s="36"/>
      <c r="D5" s="35"/>
      <c r="E5" s="35" t="s">
        <v>278</v>
      </c>
      <c r="F5" s="377"/>
      <c r="G5" s="313" t="s">
        <v>107</v>
      </c>
      <c r="H5" s="377"/>
      <c r="I5" s="313" t="s">
        <v>109</v>
      </c>
      <c r="J5" s="377"/>
      <c r="K5" s="313" t="s">
        <v>107</v>
      </c>
      <c r="L5" s="377"/>
      <c r="M5" s="313" t="s">
        <v>109</v>
      </c>
      <c r="N5" s="311"/>
      <c r="O5" s="311"/>
      <c r="P5" s="311"/>
      <c r="Q5" s="311"/>
      <c r="R5" s="311"/>
    </row>
    <row r="6" spans="1:20" ht="14.25" customHeight="1" thickBot="1">
      <c r="A6" s="34"/>
      <c r="B6" s="36"/>
      <c r="C6" s="36"/>
      <c r="D6" s="35"/>
      <c r="E6" s="35" t="s">
        <v>279</v>
      </c>
      <c r="F6" s="377"/>
      <c r="G6" s="313" t="s">
        <v>107</v>
      </c>
      <c r="H6" s="377"/>
      <c r="I6" s="313" t="s">
        <v>109</v>
      </c>
      <c r="J6" s="377"/>
      <c r="K6" s="313" t="s">
        <v>107</v>
      </c>
      <c r="L6" s="377"/>
      <c r="M6" s="313" t="s">
        <v>109</v>
      </c>
      <c r="N6" s="311"/>
      <c r="O6" s="311"/>
      <c r="P6" s="311"/>
      <c r="Q6" s="311"/>
      <c r="R6" s="311"/>
    </row>
    <row r="7" spans="1:20" ht="5.25" customHeight="1">
      <c r="A7" s="34"/>
      <c r="B7" s="568"/>
      <c r="C7" s="568"/>
      <c r="D7" s="568"/>
      <c r="E7" s="31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0">
      <c r="A8" s="34"/>
      <c r="B8" s="35"/>
      <c r="C8" s="35"/>
      <c r="D8" s="35"/>
      <c r="F8" s="569" t="s">
        <v>44</v>
      </c>
      <c r="G8" s="569"/>
      <c r="H8" s="569"/>
      <c r="I8" s="569"/>
      <c r="J8" s="569"/>
      <c r="K8" s="569"/>
      <c r="L8" s="569"/>
      <c r="M8" s="569"/>
      <c r="N8" s="570"/>
      <c r="O8" s="570"/>
      <c r="P8" s="570"/>
      <c r="Q8" s="570"/>
    </row>
    <row r="9" spans="1:20" ht="42.75" customHeight="1" thickBot="1">
      <c r="A9" s="32"/>
      <c r="B9" s="315" t="s">
        <v>1</v>
      </c>
      <c r="C9" s="571" t="s">
        <v>35</v>
      </c>
      <c r="D9" s="572"/>
      <c r="E9" s="319" t="s">
        <v>48</v>
      </c>
      <c r="F9" s="312">
        <f>簡易収支計画!G4</f>
        <v>4</v>
      </c>
      <c r="G9" s="312">
        <f>簡易収支計画!H4</f>
        <v>5</v>
      </c>
      <c r="H9" s="312">
        <f>簡易収支計画!I4</f>
        <v>6</v>
      </c>
      <c r="I9" s="312">
        <f>簡易収支計画!J4</f>
        <v>7</v>
      </c>
      <c r="J9" s="312">
        <f>簡易収支計画!K4</f>
        <v>8</v>
      </c>
      <c r="K9" s="312">
        <f>簡易収支計画!L4</f>
        <v>9</v>
      </c>
      <c r="L9" s="312">
        <f>簡易収支計画!M4</f>
        <v>10</v>
      </c>
      <c r="M9" s="312">
        <f>簡易収支計画!N4</f>
        <v>11</v>
      </c>
      <c r="N9" s="312">
        <f>簡易収支計画!O4</f>
        <v>12</v>
      </c>
      <c r="O9" s="312">
        <f>簡易収支計画!P4</f>
        <v>1</v>
      </c>
      <c r="P9" s="312">
        <f>簡易収支計画!Q4</f>
        <v>2</v>
      </c>
      <c r="Q9" s="312">
        <f>簡易収支計画!R4</f>
        <v>3</v>
      </c>
      <c r="R9" s="573" t="s">
        <v>206</v>
      </c>
      <c r="S9" s="574"/>
      <c r="T9" s="574"/>
    </row>
    <row r="10" spans="1:20" ht="17.25" customHeight="1" thickBot="1">
      <c r="A10" s="32"/>
      <c r="B10" s="575">
        <f>簡易収支計画!D4</f>
        <v>1</v>
      </c>
      <c r="C10" s="576"/>
      <c r="D10" s="576"/>
      <c r="E10" s="320" t="s">
        <v>47</v>
      </c>
      <c r="F10" s="379"/>
      <c r="G10" s="380"/>
      <c r="H10" s="381"/>
      <c r="I10" s="58"/>
      <c r="J10" s="312"/>
      <c r="K10" s="312"/>
      <c r="L10" s="312"/>
      <c r="M10" s="57"/>
      <c r="N10" s="57"/>
      <c r="O10" s="57"/>
      <c r="P10" s="57"/>
      <c r="Q10" s="312"/>
      <c r="R10" s="240">
        <f>SUM(F10:Q10)</f>
        <v>0</v>
      </c>
      <c r="S10" s="239"/>
      <c r="T10" s="240">
        <f>SUM(F10:H10)</f>
        <v>0</v>
      </c>
    </row>
    <row r="11" spans="1:20" ht="17.25" customHeight="1" thickBot="1">
      <c r="A11" s="32"/>
      <c r="B11" s="577"/>
      <c r="C11" s="578"/>
      <c r="D11" s="578"/>
      <c r="E11" s="320" t="s">
        <v>93</v>
      </c>
      <c r="F11" s="379"/>
      <c r="G11" s="380"/>
      <c r="H11" s="381"/>
      <c r="I11" s="58"/>
      <c r="J11" s="312"/>
      <c r="K11" s="312"/>
      <c r="L11" s="312"/>
      <c r="M11" s="57"/>
      <c r="N11" s="57"/>
      <c r="O11" s="57"/>
      <c r="P11" s="57"/>
      <c r="Q11" s="312"/>
      <c r="R11" s="240">
        <f t="shared" ref="R11:R67" si="0">SUM(F11:Q11)</f>
        <v>0</v>
      </c>
      <c r="S11" s="239"/>
      <c r="T11" s="240">
        <f>SUM(F11:H11)</f>
        <v>0</v>
      </c>
    </row>
    <row r="12" spans="1:20" ht="17.25" customHeight="1">
      <c r="A12" s="555"/>
      <c r="B12" s="556">
        <f>簡易収支計画!E4</f>
        <v>2</v>
      </c>
      <c r="C12" s="354" t="s">
        <v>272</v>
      </c>
      <c r="D12" s="357">
        <f>簡易収支計画!E36</f>
        <v>0</v>
      </c>
      <c r="E12" s="321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0">
        <f>SUM(F12:Q12)</f>
        <v>0</v>
      </c>
      <c r="S12" s="239"/>
      <c r="T12" s="581">
        <f>-(D12-SUM(R12:R15))</f>
        <v>0</v>
      </c>
    </row>
    <row r="13" spans="1:20" ht="17.25" customHeight="1">
      <c r="A13" s="555"/>
      <c r="B13" s="556"/>
      <c r="C13" s="355" t="s">
        <v>273</v>
      </c>
      <c r="D13" s="358">
        <f>簡易収支計画!E37</f>
        <v>0</v>
      </c>
      <c r="E13" s="321" t="s">
        <v>46</v>
      </c>
      <c r="F13" s="6">
        <f>ROUND(IF($H$4=2,$D13*(1-$F$4/100)*(1-$J$4/100),0),0)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0">
        <f t="shared" si="0"/>
        <v>0</v>
      </c>
      <c r="S13" s="239"/>
      <c r="T13" s="581"/>
    </row>
    <row r="14" spans="1:20" ht="17.25" customHeight="1" thickBot="1">
      <c r="A14" s="555"/>
      <c r="B14" s="556"/>
      <c r="C14" s="355" t="s">
        <v>274</v>
      </c>
      <c r="D14" s="358">
        <f>簡易収支計画!E38</f>
        <v>0</v>
      </c>
      <c r="E14" s="321" t="s">
        <v>47</v>
      </c>
      <c r="F14" s="258">
        <f>ROUND(IF($H$4=1,IF($L$4=1,$D13*(1-$F$4/100)*($J$4/100)-SUM(F15),0),0),0)</f>
        <v>0</v>
      </c>
      <c r="G14" s="258">
        <f>ROUND(IF($H$4=1,IF($L$4=2,$D13*(1-$F$4/100)*($J$4/100)-SUM(F15:G15),0),IF($L$4=1,$D13*(1-$F$4/100)*($J$4/100)-SUM(F15:G15),0)),0)</f>
        <v>0</v>
      </c>
      <c r="H14" s="258">
        <f>ROUND(IF($H$4=1,IF($L$4=3,$D13*(1-$F$4/100)*($J$4/100)-SUM(F15:H15),0),IF($L$4=2,$D13*(1-$F$4/100)*($J$4/100)-SUM(F15:H15),0)),0)</f>
        <v>0</v>
      </c>
      <c r="I14" s="258">
        <f>ROUND(IF(AND($H$4=2,$L$4=3),$D13*(1-$F$4/100)*$J$4/100-SUM(F15:I15),IF(AND($H$4=1,$L$4=4),$D13*(1-$F$4/100)*$J$4/100-SUM(F15:I15),0)),0)</f>
        <v>0</v>
      </c>
      <c r="J14" s="43">
        <f>ROUND(IF(AND($H$4=2,$L$4=4),$D13*(1-$F$4/100)*$J$4/100-SUM(F15:J15),0),0)</f>
        <v>0</v>
      </c>
      <c r="K14" s="43"/>
      <c r="L14" s="43"/>
      <c r="M14" s="44"/>
      <c r="N14" s="44"/>
      <c r="O14" s="44"/>
      <c r="P14" s="44"/>
      <c r="Q14" s="43"/>
      <c r="R14" s="240">
        <f t="shared" si="0"/>
        <v>0</v>
      </c>
      <c r="S14" s="239"/>
      <c r="T14" s="581"/>
    </row>
    <row r="15" spans="1:20" ht="17.25" customHeight="1" thickBot="1">
      <c r="A15" s="555"/>
      <c r="B15" s="557"/>
      <c r="C15" s="356" t="s">
        <v>275</v>
      </c>
      <c r="D15" s="359">
        <f>簡易収支計画!E39</f>
        <v>0</v>
      </c>
      <c r="E15" s="320" t="s">
        <v>93</v>
      </c>
      <c r="F15" s="382"/>
      <c r="G15" s="383"/>
      <c r="H15" s="383"/>
      <c r="I15" s="383"/>
      <c r="J15" s="383"/>
      <c r="K15" s="383"/>
      <c r="L15" s="383"/>
      <c r="M15" s="384"/>
      <c r="N15" s="384"/>
      <c r="O15" s="384"/>
      <c r="P15" s="384"/>
      <c r="Q15" s="385"/>
      <c r="R15" s="240">
        <f t="shared" si="0"/>
        <v>0</v>
      </c>
      <c r="S15" s="239"/>
      <c r="T15" s="581"/>
    </row>
    <row r="16" spans="1:20" ht="17.25" customHeight="1">
      <c r="A16" s="555"/>
      <c r="B16" s="561">
        <f>簡易収支計画!F4</f>
        <v>3</v>
      </c>
      <c r="C16" s="354" t="s">
        <v>272</v>
      </c>
      <c r="D16" s="357">
        <f>簡易収支計画!F36</f>
        <v>0</v>
      </c>
      <c r="E16" s="321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0">
        <f t="shared" si="0"/>
        <v>0</v>
      </c>
      <c r="S16" s="239"/>
      <c r="T16" s="581">
        <f t="shared" ref="T16" si="1">-(D16-SUM(R16:R19))</f>
        <v>0</v>
      </c>
    </row>
    <row r="17" spans="1:20" ht="17.25" customHeight="1">
      <c r="A17" s="555"/>
      <c r="B17" s="556"/>
      <c r="C17" s="355" t="s">
        <v>273</v>
      </c>
      <c r="D17" s="358">
        <f>簡易収支計画!F37</f>
        <v>0</v>
      </c>
      <c r="E17" s="321" t="s">
        <v>46</v>
      </c>
      <c r="F17" s="6">
        <f>ROUND(IF($H$4=1,($D17*(1-$F$4/100))*(1-$J$4/100),0),0)</f>
        <v>0</v>
      </c>
      <c r="G17" s="47">
        <f>ROUND(IF($H$4=2,$D17*(1-$F$4/100)*(1-$J$4/100),0),0)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0">
        <f t="shared" si="0"/>
        <v>0</v>
      </c>
      <c r="S17" s="239"/>
      <c r="T17" s="581"/>
    </row>
    <row r="18" spans="1:20" ht="17.25" customHeight="1" thickBot="1">
      <c r="A18" s="555"/>
      <c r="B18" s="556"/>
      <c r="C18" s="355" t="s">
        <v>274</v>
      </c>
      <c r="D18" s="358">
        <f>簡易収支計画!F38</f>
        <v>0</v>
      </c>
      <c r="E18" s="321" t="s">
        <v>47</v>
      </c>
      <c r="F18" s="43"/>
      <c r="G18" s="43">
        <f>ROUND(IF($H$4=1,IF($L$4=1,$D17-$D17*($F$4/100)-(F17+G17)-SUM(F19:G19),0),0),0)</f>
        <v>0</v>
      </c>
      <c r="H18" s="43">
        <f>ROUND(IF($H$4=1,IF($L$4=2,$D17-$D17*($F$4/100)-(F17+G17)-SUM(F19:H19),0),IF($L$4=1,$D17-$D17*($F$4/100)-(F17+G17)-SUM(G19:H19),0)),0)</f>
        <v>0</v>
      </c>
      <c r="I18" s="43">
        <f>ROUND(IF($H$4=1,IF($L$4=3,$D17-$D17*($F$4/100)-(F17+G17)-SUM(F19:I19),0),IF($L$4=2,$D17-$D17*($F$4/100)-(F17+G17)-SUM(G19:I19),0)),0)</f>
        <v>0</v>
      </c>
      <c r="J18" s="43">
        <f>ROUND(IF(AND($H$4=2,$L$4=3),$D17*(1-$F$4/100)*$J$4/100-SUM(G19:J19),IF(AND($H$4=1,$L$4=4),$D17*(1-$F$4/100)*$J$4/100-SUM(G19:J19),0)),0)</f>
        <v>0</v>
      </c>
      <c r="K18" s="43">
        <f>ROUND(IF(AND($H$4=2,$L$4=4),$D17*(1-$F$4/100)*$J$4/100-SUM(G19:K19),0),0)</f>
        <v>0</v>
      </c>
      <c r="L18" s="43"/>
      <c r="M18" s="44"/>
      <c r="N18" s="44"/>
      <c r="O18" s="44"/>
      <c r="P18" s="44"/>
      <c r="Q18" s="43"/>
      <c r="R18" s="240">
        <f t="shared" si="0"/>
        <v>0</v>
      </c>
      <c r="S18" s="239"/>
      <c r="T18" s="581"/>
    </row>
    <row r="19" spans="1:20" ht="17.25" customHeight="1" thickBot="1">
      <c r="A19" s="555"/>
      <c r="B19" s="557"/>
      <c r="C19" s="356" t="s">
        <v>275</v>
      </c>
      <c r="D19" s="359">
        <f>簡易収支計画!F39</f>
        <v>0</v>
      </c>
      <c r="E19" s="320" t="s">
        <v>93</v>
      </c>
      <c r="F19" s="382"/>
      <c r="G19" s="383"/>
      <c r="H19" s="383"/>
      <c r="I19" s="383"/>
      <c r="J19" s="383"/>
      <c r="K19" s="383"/>
      <c r="L19" s="383"/>
      <c r="M19" s="384"/>
      <c r="N19" s="384"/>
      <c r="O19" s="384"/>
      <c r="P19" s="384"/>
      <c r="Q19" s="385"/>
      <c r="R19" s="240">
        <f t="shared" si="0"/>
        <v>0</v>
      </c>
      <c r="S19" s="239"/>
      <c r="T19" s="581"/>
    </row>
    <row r="20" spans="1:20" ht="17.25" customHeight="1">
      <c r="A20" s="555"/>
      <c r="B20" s="558">
        <f>簡易収支計画!G4</f>
        <v>4</v>
      </c>
      <c r="C20" s="354" t="s">
        <v>272</v>
      </c>
      <c r="D20" s="357">
        <f>簡易収支計画!G36</f>
        <v>0</v>
      </c>
      <c r="E20" s="321" t="s">
        <v>45</v>
      </c>
      <c r="F20" s="45">
        <f>ROUND($D21*($F$4/100),0)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0">
        <f t="shared" si="0"/>
        <v>0</v>
      </c>
      <c r="S20" s="239"/>
      <c r="T20" s="581">
        <f t="shared" ref="T20" si="2">-(D20-SUM(R20:R23))</f>
        <v>0</v>
      </c>
    </row>
    <row r="21" spans="1:20" ht="17.25" customHeight="1">
      <c r="A21" s="555"/>
      <c r="B21" s="559"/>
      <c r="C21" s="355" t="s">
        <v>273</v>
      </c>
      <c r="D21" s="358">
        <f>簡易収支計画!G37</f>
        <v>0</v>
      </c>
      <c r="E21" s="321" t="s">
        <v>46</v>
      </c>
      <c r="G21" s="42">
        <f>ROUND(IF($H$4=1,($D21-F20)*(1-$J$4/100),0),0)</f>
        <v>0</v>
      </c>
      <c r="H21" s="6">
        <f>ROUND(IF($H$4=2,$D21*(1-$F$4/100)*(1-$J$4/100),0),0)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0">
        <f t="shared" si="0"/>
        <v>0</v>
      </c>
      <c r="S21" s="239"/>
      <c r="T21" s="581"/>
    </row>
    <row r="22" spans="1:20" ht="17.25" customHeight="1" thickBot="1">
      <c r="A22" s="555"/>
      <c r="B22" s="559"/>
      <c r="C22" s="355" t="s">
        <v>274</v>
      </c>
      <c r="D22" s="358">
        <f>簡易収支計画!G38</f>
        <v>0</v>
      </c>
      <c r="E22" s="321" t="s">
        <v>47</v>
      </c>
      <c r="F22" s="43"/>
      <c r="G22" s="43"/>
      <c r="H22" s="43">
        <f>ROUND(IF($H$4=1,IF($L$4=1,$D21-$D21*($F$4/100)-(G21+H21)-SUM(G23:H23),0),0),0)</f>
        <v>0</v>
      </c>
      <c r="I22" s="43">
        <f>ROUND(IF($H$4=1,IF($L$4=2,$D21-$D21*($F$4/100)-(G21+H21)-SUM(G23:I23),0),IF($L$4=1,$D21-$D21*($F$4/100)-(G21+H21)-SUM(H23:I23),0)),0)</f>
        <v>0</v>
      </c>
      <c r="J22" s="43">
        <f>ROUND(IF($H$4=1,IF($L$4=3,$D21-$D21*($F$4/100)-(G21+H21)-SUM(G23:J23),0),IF($L$4=2,$D21-$D21*($F$4/100)-(G21+H21)-SUM(H23:J23),0)),0)</f>
        <v>0</v>
      </c>
      <c r="K22" s="43">
        <f>ROUND(IF(AND($H$4=2,$L$4=3),$D21*(1-$F$4/100)*$J$4/100-SUM(H23:K23),IF(AND($H$4=1,$L$4=4),$D21*(1-$F$4/100)*$J$4/100-SUM(H23:K23),0)),0)</f>
        <v>0</v>
      </c>
      <c r="L22" s="43">
        <f>ROUND(IF(AND($H$4=2,$L$4=4),$D21*(1-$F$4/100)*$J$4/100-SUM(H23:L23),0),0)</f>
        <v>0</v>
      </c>
      <c r="M22" s="44"/>
      <c r="N22" s="44"/>
      <c r="O22" s="44"/>
      <c r="P22" s="44"/>
      <c r="Q22" s="43"/>
      <c r="R22" s="240">
        <f t="shared" si="0"/>
        <v>0</v>
      </c>
      <c r="S22" s="239"/>
      <c r="T22" s="581"/>
    </row>
    <row r="23" spans="1:20" ht="17.25" customHeight="1" thickBot="1">
      <c r="A23" s="555"/>
      <c r="B23" s="560"/>
      <c r="C23" s="356" t="s">
        <v>275</v>
      </c>
      <c r="D23" s="359">
        <f>簡易収支計画!G39</f>
        <v>0</v>
      </c>
      <c r="E23" s="320" t="s">
        <v>93</v>
      </c>
      <c r="F23" s="382"/>
      <c r="G23" s="383"/>
      <c r="H23" s="383"/>
      <c r="I23" s="383"/>
      <c r="J23" s="383"/>
      <c r="K23" s="383"/>
      <c r="L23" s="383"/>
      <c r="M23" s="384"/>
      <c r="N23" s="384"/>
      <c r="O23" s="384"/>
      <c r="P23" s="384"/>
      <c r="Q23" s="385"/>
      <c r="R23" s="240">
        <f t="shared" si="0"/>
        <v>0</v>
      </c>
      <c r="S23" s="239"/>
      <c r="T23" s="581"/>
    </row>
    <row r="24" spans="1:20" ht="17.25" customHeight="1">
      <c r="A24" s="555"/>
      <c r="B24" s="558">
        <f>簡易収支計画!H4</f>
        <v>5</v>
      </c>
      <c r="C24" s="354" t="s">
        <v>272</v>
      </c>
      <c r="D24" s="357">
        <f>簡易収支計画!H36</f>
        <v>0</v>
      </c>
      <c r="E24" s="321" t="s">
        <v>45</v>
      </c>
      <c r="F24" s="45"/>
      <c r="G24" s="45">
        <f>ROUND($D25*($F$4/100),0)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0">
        <f t="shared" si="0"/>
        <v>0</v>
      </c>
      <c r="S24" s="239"/>
      <c r="T24" s="581">
        <f t="shared" ref="T24" si="3">-(D24-SUM(R24:R27))</f>
        <v>0</v>
      </c>
    </row>
    <row r="25" spans="1:20" ht="17.25" customHeight="1">
      <c r="A25" s="555"/>
      <c r="B25" s="559"/>
      <c r="C25" s="355" t="s">
        <v>273</v>
      </c>
      <c r="D25" s="358">
        <f>簡易収支計画!H37</f>
        <v>0</v>
      </c>
      <c r="E25" s="321" t="s">
        <v>46</v>
      </c>
      <c r="F25" s="6"/>
      <c r="H25" s="42">
        <f>ROUND(IF($H$4=1,($D25-G24)*(1-$J$4/100),0),0)</f>
        <v>0</v>
      </c>
      <c r="I25" s="6">
        <f>ROUND(IF($H$4=2,$D25*(1-$F$4/100)*(1-$J$4/100),0),0)</f>
        <v>0</v>
      </c>
      <c r="J25" s="6"/>
      <c r="K25" s="6"/>
      <c r="L25" s="6"/>
      <c r="M25" s="7"/>
      <c r="N25" s="7"/>
      <c r="O25" s="7"/>
      <c r="P25" s="7"/>
      <c r="Q25" s="6"/>
      <c r="R25" s="240">
        <f t="shared" si="0"/>
        <v>0</v>
      </c>
      <c r="S25" s="239"/>
      <c r="T25" s="581"/>
    </row>
    <row r="26" spans="1:20" ht="17.25" customHeight="1" thickBot="1">
      <c r="A26" s="555"/>
      <c r="B26" s="559"/>
      <c r="C26" s="355" t="s">
        <v>274</v>
      </c>
      <c r="D26" s="358">
        <f>簡易収支計画!H38</f>
        <v>0</v>
      </c>
      <c r="E26" s="321" t="s">
        <v>47</v>
      </c>
      <c r="F26" s="6"/>
      <c r="G26" s="43"/>
      <c r="H26" s="43"/>
      <c r="I26" s="43">
        <f>ROUND(IF($H$4=1,IF($L$4=1,$D25-$D25*($F$4/100)-(H25+I25)-SUM(H27:I27),0),0),0)</f>
        <v>0</v>
      </c>
      <c r="J26" s="43">
        <f>ROUND(IF($H$4=1,IF($L$4=2,$D25-$D25*($F$4/100)-(H25+I25)-SUM(H27:J27),0),IF($L$4=1,$D25-$D25*($F$4/100)-(H25+I25)-SUM(I27:J27),0)),0)</f>
        <v>0</v>
      </c>
      <c r="K26" s="43">
        <f>ROUND(IF($H$4=1,IF($L$4=3,$D25-$D25*($F$4/100)-(H25+I25)-SUM(H27:K27),0),IF($L$4=2,$D25-$D25*($F$4/100)-(H25+I25)-SUM(I27:K27),0)),0)</f>
        <v>0</v>
      </c>
      <c r="L26" s="43">
        <f>ROUND(IF(AND($H$4=2,$L$4=3),$D25*(1-$F$4/100)*$J$4/100-SUM(I27:L27),IF(AND($H$4=1,$L$4=4),$D25*(1-$F$4/100)*$J$4/100-SUM(I27:L27),0)),0)</f>
        <v>0</v>
      </c>
      <c r="M26" s="7">
        <f>ROUND(IF(AND($H$4=2,$L$4=4),$D25*(1-$F$4/100)*$J$4/100-SUM(I27:M27),0),0)</f>
        <v>0</v>
      </c>
      <c r="N26" s="7"/>
      <c r="O26" s="7"/>
      <c r="P26" s="7"/>
      <c r="Q26" s="6"/>
      <c r="R26" s="240">
        <f t="shared" si="0"/>
        <v>0</v>
      </c>
      <c r="S26" s="239"/>
      <c r="T26" s="581"/>
    </row>
    <row r="27" spans="1:20" ht="17.25" customHeight="1" thickBot="1">
      <c r="A27" s="555"/>
      <c r="B27" s="560"/>
      <c r="C27" s="356" t="s">
        <v>275</v>
      </c>
      <c r="D27" s="359">
        <f>簡易収支計画!H39</f>
        <v>0</v>
      </c>
      <c r="E27" s="321" t="s">
        <v>93</v>
      </c>
      <c r="F27" s="382"/>
      <c r="G27" s="383"/>
      <c r="H27" s="383"/>
      <c r="I27" s="383"/>
      <c r="J27" s="383"/>
      <c r="K27" s="383"/>
      <c r="L27" s="383"/>
      <c r="M27" s="384"/>
      <c r="N27" s="384"/>
      <c r="O27" s="384"/>
      <c r="P27" s="384"/>
      <c r="Q27" s="385"/>
      <c r="R27" s="240">
        <f t="shared" si="0"/>
        <v>0</v>
      </c>
      <c r="S27" s="239"/>
      <c r="T27" s="581"/>
    </row>
    <row r="28" spans="1:20" ht="17.25" customHeight="1">
      <c r="A28" s="555"/>
      <c r="B28" s="558">
        <f>簡易収支計画!I4</f>
        <v>6</v>
      </c>
      <c r="C28" s="354" t="s">
        <v>272</v>
      </c>
      <c r="D28" s="357">
        <f>簡易収支計画!I36</f>
        <v>0</v>
      </c>
      <c r="E28" s="321" t="s">
        <v>45</v>
      </c>
      <c r="F28" s="6"/>
      <c r="G28" s="6"/>
      <c r="H28" s="45">
        <f>ROUND($D29*($F$4/100),0)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0">
        <f t="shared" si="0"/>
        <v>0</v>
      </c>
      <c r="S28" s="239"/>
      <c r="T28" s="581">
        <f t="shared" ref="T28" si="4">-(D28-SUM(R28:R31))</f>
        <v>0</v>
      </c>
    </row>
    <row r="29" spans="1:20" ht="17.25" customHeight="1">
      <c r="A29" s="555"/>
      <c r="B29" s="559"/>
      <c r="C29" s="355" t="s">
        <v>273</v>
      </c>
      <c r="D29" s="358">
        <f>簡易収支計画!I37</f>
        <v>0</v>
      </c>
      <c r="E29" s="321" t="s">
        <v>46</v>
      </c>
      <c r="F29" s="6"/>
      <c r="G29" s="6"/>
      <c r="I29" s="42">
        <f>ROUND(IF($H$4=1,($D29-H28)*(1-$J$4/100),0),0)</f>
        <v>0</v>
      </c>
      <c r="J29" s="6">
        <f>ROUND(IF($H$4=2,$D29*(1-$F$4/100)*(1-$J$4/100),0),0)</f>
        <v>0</v>
      </c>
      <c r="K29" s="6"/>
      <c r="L29" s="6"/>
      <c r="M29" s="6"/>
      <c r="N29" s="7"/>
      <c r="O29" s="7"/>
      <c r="P29" s="7"/>
      <c r="Q29" s="6"/>
      <c r="R29" s="240">
        <f t="shared" si="0"/>
        <v>0</v>
      </c>
      <c r="S29" s="239"/>
      <c r="T29" s="581"/>
    </row>
    <row r="30" spans="1:20" ht="17.25" customHeight="1" thickBot="1">
      <c r="A30" s="555"/>
      <c r="B30" s="559"/>
      <c r="C30" s="355" t="s">
        <v>274</v>
      </c>
      <c r="D30" s="358">
        <f>簡易収支計画!I38</f>
        <v>0</v>
      </c>
      <c r="E30" s="321" t="s">
        <v>47</v>
      </c>
      <c r="F30" s="6"/>
      <c r="G30" s="6"/>
      <c r="H30" s="43"/>
      <c r="I30" s="43"/>
      <c r="J30" s="43">
        <f>ROUND(IF($H$4=1,IF($L$4=1,$D29-$D29*($F$4/100)-(I29+J29)-SUM(I31:J31),0),0),0)</f>
        <v>0</v>
      </c>
      <c r="K30" s="43">
        <f>ROUND(IF($H$4=1,IF($L$4=2,$D29-$D29*($F$4/100)-(I29+J29)-SUM(I31:K31),0),IF($L$4=1,$D29-$D29*($F$4/100)-(I29+J29)-SUM(J31:K31),0)),0)</f>
        <v>0</v>
      </c>
      <c r="L30" s="43">
        <f>ROUND(IF($H$4=1,IF($L$4=3,$D29-$D29*($F$4/100)-(I29+J29)-SUM(I31:L31),0),IF($L$4=2,$D29-$D29*($F$4/100)-(I29+J29)-SUM(J31:L31),0)),0)</f>
        <v>0</v>
      </c>
      <c r="M30" s="43">
        <f>ROUND(IF(AND($H$4=2,$L$4=3),$D29*(1-$F$4/100)*$J$4/100-SUM(J31:M31),IF(AND($H$4=1,$L$4=4),$D29*(1-$F$4/100)*$J$4/100-SUM(J31:M31),0)),0)</f>
        <v>0</v>
      </c>
      <c r="N30" s="7">
        <f>ROUND(IF(AND($H$4=2,$L$4=4),$D29*(1-$F$4/100)*$J$4/100-SUM(J31:N31),0),0)</f>
        <v>0</v>
      </c>
      <c r="O30" s="7"/>
      <c r="P30" s="7"/>
      <c r="Q30" s="6"/>
      <c r="R30" s="240">
        <f t="shared" si="0"/>
        <v>0</v>
      </c>
      <c r="S30" s="239"/>
      <c r="T30" s="581"/>
    </row>
    <row r="31" spans="1:20" ht="17.25" customHeight="1" thickBot="1">
      <c r="A31" s="555"/>
      <c r="B31" s="560"/>
      <c r="C31" s="356" t="s">
        <v>275</v>
      </c>
      <c r="D31" s="359">
        <f>簡易収支計画!I39</f>
        <v>0</v>
      </c>
      <c r="E31" s="321" t="s">
        <v>93</v>
      </c>
      <c r="F31" s="382"/>
      <c r="G31" s="383"/>
      <c r="H31" s="383"/>
      <c r="I31" s="383"/>
      <c r="J31" s="383"/>
      <c r="K31" s="383"/>
      <c r="L31" s="383"/>
      <c r="M31" s="384"/>
      <c r="N31" s="384"/>
      <c r="O31" s="384"/>
      <c r="P31" s="384"/>
      <c r="Q31" s="385"/>
      <c r="R31" s="240">
        <f t="shared" si="0"/>
        <v>0</v>
      </c>
      <c r="S31" s="239"/>
      <c r="T31" s="581"/>
    </row>
    <row r="32" spans="1:20" ht="17.25" customHeight="1">
      <c r="A32" s="555"/>
      <c r="B32" s="558">
        <f>簡易収支計画!J4</f>
        <v>7</v>
      </c>
      <c r="C32" s="354" t="s">
        <v>272</v>
      </c>
      <c r="D32" s="357">
        <f>簡易収支計画!J36</f>
        <v>0</v>
      </c>
      <c r="E32" s="321" t="s">
        <v>45</v>
      </c>
      <c r="F32" s="6"/>
      <c r="G32" s="6"/>
      <c r="H32" s="6"/>
      <c r="I32" s="45">
        <f>ROUND($D33*($F$4/100),0)</f>
        <v>0</v>
      </c>
      <c r="J32" s="45"/>
      <c r="K32" s="45"/>
      <c r="L32" s="45"/>
      <c r="M32" s="45"/>
      <c r="N32" s="45"/>
      <c r="O32" s="7"/>
      <c r="P32" s="7"/>
      <c r="Q32" s="6"/>
      <c r="R32" s="240">
        <f t="shared" si="0"/>
        <v>0</v>
      </c>
      <c r="S32" s="239"/>
      <c r="T32" s="581">
        <f t="shared" ref="T32" si="5">-(D32-SUM(R32:R35))</f>
        <v>0</v>
      </c>
    </row>
    <row r="33" spans="1:20" ht="17.25" customHeight="1">
      <c r="A33" s="555"/>
      <c r="B33" s="559"/>
      <c r="C33" s="355" t="s">
        <v>273</v>
      </c>
      <c r="D33" s="358">
        <f>簡易収支計画!J37</f>
        <v>0</v>
      </c>
      <c r="E33" s="321" t="s">
        <v>46</v>
      </c>
      <c r="F33" s="6"/>
      <c r="G33" s="6"/>
      <c r="H33" s="6"/>
      <c r="J33" s="42">
        <f>ROUND(IF($H$4=1,($D33-I32)*(1-$J$4/100),0),0)</f>
        <v>0</v>
      </c>
      <c r="K33" s="6">
        <f>ROUND(IF($H$4=2,$D33*(1-$F$4/100)*(1-$J$4/100),0),0)</f>
        <v>0</v>
      </c>
      <c r="L33" s="6"/>
      <c r="M33" s="6"/>
      <c r="N33" s="6"/>
      <c r="O33" s="7"/>
      <c r="P33" s="7"/>
      <c r="Q33" s="6"/>
      <c r="R33" s="240">
        <f t="shared" si="0"/>
        <v>0</v>
      </c>
      <c r="S33" s="239"/>
      <c r="T33" s="581"/>
    </row>
    <row r="34" spans="1:20" ht="17.25" customHeight="1" thickBot="1">
      <c r="A34" s="555"/>
      <c r="B34" s="559"/>
      <c r="C34" s="355" t="s">
        <v>274</v>
      </c>
      <c r="D34" s="358">
        <f>簡易収支計画!J38</f>
        <v>0</v>
      </c>
      <c r="E34" s="321" t="s">
        <v>47</v>
      </c>
      <c r="F34" s="6"/>
      <c r="G34" s="6"/>
      <c r="H34" s="6"/>
      <c r="I34" s="43"/>
      <c r="J34" s="43"/>
      <c r="K34" s="43">
        <f>ROUND(IF($H$4=1,IF($L$4=1,$D33-$D33*($F$4/100)-(J33+K33)-SUM(J35:K35),0),0),0)</f>
        <v>0</v>
      </c>
      <c r="L34" s="43">
        <f>ROUND(IF($H$4=1,IF($L$4=2,$D33-$D33*($F$4/100)-(J33+K33)-SUM(J35:L35),0),IF($L$4=1,$D33-$D33*($F$4/100)-(J33+K33)-SUM(K35:L35),0)),0)</f>
        <v>0</v>
      </c>
      <c r="M34" s="43">
        <f>ROUND(IF($H$4=1,IF($L$4=3,$D33-$D33*($F$4/100)-(J33+K33)-SUM(J35:M35),0),IF($L$4=2,$D33-$D33*($F$4/100)-(J33+K33)-SUM(K35:M35),0)),0)</f>
        <v>0</v>
      </c>
      <c r="N34" s="43">
        <f>ROUND(IF(AND($H$4=2,$L$4=3),$D33*(1-$F$4/100)*$J$4/100-SUM(K35:N35),IF(AND($H$4=1,$L$4=4),$D33*(1-$F$4/100)*$J$4/100-SUM(K35:N35),0)),0)</f>
        <v>0</v>
      </c>
      <c r="O34" s="7">
        <f>ROUND(IF(AND($H$4=2,$L$4=4),$D33*(1-$F$4/100)*$J$4/100-SUM(K35:O35),0),0)</f>
        <v>0</v>
      </c>
      <c r="P34" s="7"/>
      <c r="Q34" s="6"/>
      <c r="R34" s="240">
        <f t="shared" si="0"/>
        <v>0</v>
      </c>
      <c r="S34" s="239"/>
      <c r="T34" s="581"/>
    </row>
    <row r="35" spans="1:20" ht="17.25" customHeight="1" thickBot="1">
      <c r="A35" s="555"/>
      <c r="B35" s="560"/>
      <c r="C35" s="356" t="s">
        <v>275</v>
      </c>
      <c r="D35" s="359">
        <f>簡易収支計画!J39</f>
        <v>0</v>
      </c>
      <c r="E35" s="321" t="s">
        <v>93</v>
      </c>
      <c r="F35" s="382"/>
      <c r="G35" s="383"/>
      <c r="H35" s="383"/>
      <c r="I35" s="383"/>
      <c r="J35" s="383"/>
      <c r="K35" s="383"/>
      <c r="L35" s="383"/>
      <c r="M35" s="384"/>
      <c r="N35" s="384"/>
      <c r="O35" s="384"/>
      <c r="P35" s="384"/>
      <c r="Q35" s="385"/>
      <c r="R35" s="240">
        <f t="shared" si="0"/>
        <v>0</v>
      </c>
      <c r="S35" s="239"/>
      <c r="T35" s="581"/>
    </row>
    <row r="36" spans="1:20" ht="17.25" customHeight="1">
      <c r="A36" s="555"/>
      <c r="B36" s="558">
        <f>簡易収支計画!K4</f>
        <v>8</v>
      </c>
      <c r="C36" s="354" t="s">
        <v>272</v>
      </c>
      <c r="D36" s="357">
        <f>簡易収支計画!K36</f>
        <v>0</v>
      </c>
      <c r="E36" s="321" t="s">
        <v>45</v>
      </c>
      <c r="F36" s="6"/>
      <c r="G36" s="6"/>
      <c r="H36" s="6"/>
      <c r="I36" s="6"/>
      <c r="J36" s="45">
        <f>ROUND($D37*($F$4/100),0)</f>
        <v>0</v>
      </c>
      <c r="K36" s="45"/>
      <c r="L36" s="45"/>
      <c r="M36" s="45"/>
      <c r="N36" s="45"/>
      <c r="O36" s="45"/>
      <c r="P36" s="7"/>
      <c r="Q36" s="6"/>
      <c r="R36" s="240">
        <f t="shared" si="0"/>
        <v>0</v>
      </c>
      <c r="S36" s="239"/>
      <c r="T36" s="581">
        <f t="shared" ref="T36" si="6">-(D36-SUM(R36:R39))</f>
        <v>0</v>
      </c>
    </row>
    <row r="37" spans="1:20" ht="17.25" customHeight="1">
      <c r="A37" s="555"/>
      <c r="B37" s="559"/>
      <c r="C37" s="355" t="s">
        <v>273</v>
      </c>
      <c r="D37" s="358">
        <f>簡易収支計画!K37</f>
        <v>0</v>
      </c>
      <c r="E37" s="321" t="s">
        <v>46</v>
      </c>
      <c r="F37" s="6"/>
      <c r="G37" s="6"/>
      <c r="H37" s="6"/>
      <c r="I37" s="6"/>
      <c r="K37" s="42">
        <f>ROUND(IF($H$4=1,($D37-J36)*(1-$J$4/100),0),0)</f>
        <v>0</v>
      </c>
      <c r="L37" s="6">
        <f>ROUND(IF($H$4=2,$D37*(1-$F$4/100)*(1-$J$4/100),0),0)</f>
        <v>0</v>
      </c>
      <c r="M37" s="6"/>
      <c r="N37" s="6"/>
      <c r="O37" s="6"/>
      <c r="P37" s="7"/>
      <c r="Q37" s="6"/>
      <c r="R37" s="240">
        <f t="shared" si="0"/>
        <v>0</v>
      </c>
      <c r="S37" s="239"/>
      <c r="T37" s="581"/>
    </row>
    <row r="38" spans="1:20" ht="17.25" customHeight="1" thickBot="1">
      <c r="A38" s="555"/>
      <c r="B38" s="559"/>
      <c r="C38" s="355" t="s">
        <v>274</v>
      </c>
      <c r="D38" s="358">
        <f>簡易収支計画!K38</f>
        <v>0</v>
      </c>
      <c r="E38" s="321" t="s">
        <v>47</v>
      </c>
      <c r="F38" s="6"/>
      <c r="G38" s="6"/>
      <c r="H38" s="6"/>
      <c r="I38" s="6"/>
      <c r="J38" s="43"/>
      <c r="K38" s="43"/>
      <c r="L38" s="43">
        <f>ROUND(IF($H$4=1,IF($L$4=1,$D37-$D37*($F$4/100)-(K37+L37)-SUM(K39:L39),0),0),0)</f>
        <v>0</v>
      </c>
      <c r="M38" s="43">
        <f>ROUND(IF($H$4=1,IF($L$4=2,$D37-$D37*($F$4/100)-(K37+L37)-SUM(K39:M39),0),IF($L$4=1,$D37-$D37*($F$4/100)-(K37+L37)-SUM(L39:M39),0)),0)</f>
        <v>0</v>
      </c>
      <c r="N38" s="43">
        <f>ROUND(IF($H$4=1,IF($L$4=3,$D37-$D37*($F$4/100)-(K37+L37)-SUM(K39:N39),0),IF($L$4=2,$D37-$D37*($F$4/100)-(K37+L37)-SUM(L39:N39),0)),0)</f>
        <v>0</v>
      </c>
      <c r="O38" s="43">
        <f>ROUND(IF(AND($H$4=2,$L$4=3),$D37*(1-$F$4/100)*$J$4/100-SUM(L39:O39),IF(AND($H$4=1,$L$4=4),$D37*(1-$F$4/100)*$J$4/100-SUM(L39:O39),0)),0)</f>
        <v>0</v>
      </c>
      <c r="P38" s="7">
        <f>ROUND(IF(AND($H$4=2,$L$4=4),$D37*(1-$F$4/100)*$J$4/100-SUM(L39:P39),0),0)</f>
        <v>0</v>
      </c>
      <c r="Q38" s="6"/>
      <c r="R38" s="240">
        <f t="shared" si="0"/>
        <v>0</v>
      </c>
      <c r="S38" s="239"/>
      <c r="T38" s="581"/>
    </row>
    <row r="39" spans="1:20" ht="17.25" customHeight="1" thickBot="1">
      <c r="A39" s="555"/>
      <c r="B39" s="560"/>
      <c r="C39" s="356" t="s">
        <v>275</v>
      </c>
      <c r="D39" s="359">
        <f>簡易収支計画!K39</f>
        <v>0</v>
      </c>
      <c r="E39" s="321" t="s">
        <v>93</v>
      </c>
      <c r="F39" s="382"/>
      <c r="G39" s="383"/>
      <c r="H39" s="383"/>
      <c r="I39" s="383"/>
      <c r="J39" s="383"/>
      <c r="K39" s="383"/>
      <c r="L39" s="383"/>
      <c r="M39" s="384"/>
      <c r="N39" s="384"/>
      <c r="O39" s="384"/>
      <c r="P39" s="384"/>
      <c r="Q39" s="385"/>
      <c r="R39" s="240">
        <f t="shared" si="0"/>
        <v>0</v>
      </c>
      <c r="S39" s="239"/>
      <c r="T39" s="581"/>
    </row>
    <row r="40" spans="1:20" ht="17.25" customHeight="1">
      <c r="A40" s="555"/>
      <c r="B40" s="558">
        <f>簡易収支計画!L4</f>
        <v>9</v>
      </c>
      <c r="C40" s="354" t="s">
        <v>272</v>
      </c>
      <c r="D40" s="357">
        <f>簡易収支計画!L36</f>
        <v>0</v>
      </c>
      <c r="E40" s="321" t="s">
        <v>45</v>
      </c>
      <c r="F40" s="6"/>
      <c r="G40" s="6"/>
      <c r="H40" s="6"/>
      <c r="I40" s="6"/>
      <c r="J40" s="6"/>
      <c r="K40" s="45">
        <f>ROUND($D41*($F$4/100),0)</f>
        <v>0</v>
      </c>
      <c r="L40" s="45"/>
      <c r="M40" s="45"/>
      <c r="N40" s="45"/>
      <c r="O40" s="45"/>
      <c r="P40" s="45"/>
      <c r="Q40" s="6"/>
      <c r="R40" s="240">
        <f t="shared" si="0"/>
        <v>0</v>
      </c>
      <c r="S40" s="239"/>
      <c r="T40" s="581">
        <f t="shared" ref="T40" si="7">-(D40-SUM(R40:R43))</f>
        <v>0</v>
      </c>
    </row>
    <row r="41" spans="1:20" ht="17.25" customHeight="1">
      <c r="A41" s="555"/>
      <c r="B41" s="559"/>
      <c r="C41" s="355" t="s">
        <v>273</v>
      </c>
      <c r="D41" s="358">
        <f>簡易収支計画!L37</f>
        <v>0</v>
      </c>
      <c r="E41" s="321" t="s">
        <v>46</v>
      </c>
      <c r="F41" s="6"/>
      <c r="G41" s="6"/>
      <c r="H41" s="6"/>
      <c r="I41" s="6"/>
      <c r="J41" s="6"/>
      <c r="L41" s="42">
        <f>ROUND(IF($H$4=1,($D41-K40)*(1-$J$4/100),0),0)</f>
        <v>0</v>
      </c>
      <c r="M41" s="6">
        <f>ROUND(IF($H$4=2,$D41*(1-$F$4/100)*(1-$J$4/100),0),0)</f>
        <v>0</v>
      </c>
      <c r="N41" s="6"/>
      <c r="O41" s="6"/>
      <c r="P41" s="6"/>
      <c r="Q41" s="6"/>
      <c r="R41" s="240">
        <f t="shared" si="0"/>
        <v>0</v>
      </c>
      <c r="S41" s="239"/>
      <c r="T41" s="581"/>
    </row>
    <row r="42" spans="1:20" ht="17.25" customHeight="1" thickBot="1">
      <c r="A42" s="555"/>
      <c r="B42" s="559"/>
      <c r="C42" s="355" t="s">
        <v>274</v>
      </c>
      <c r="D42" s="358">
        <f>簡易収支計画!L38</f>
        <v>0</v>
      </c>
      <c r="E42" s="321" t="s">
        <v>47</v>
      </c>
      <c r="F42" s="6"/>
      <c r="G42" s="6"/>
      <c r="H42" s="6"/>
      <c r="I42" s="6"/>
      <c r="J42" s="6"/>
      <c r="K42" s="43"/>
      <c r="L42" s="43"/>
      <c r="M42" s="43">
        <f>ROUND(IF($H$4=1,IF($L$4=1,$D41-$D41*($F$4/100)-(L41+M41)-SUM(L43:M43),0),0),0)</f>
        <v>0</v>
      </c>
      <c r="N42" s="43">
        <f>ROUND(IF($H$4=1,IF($L$4=2,$D41-$D41*($F$4/100)-(L41+M41)-SUM(L43:N43),0),IF($L$4=1,$D41-$D41*($F$4/100)-(L41+M41)-SUM(M43:N43),0)),0)</f>
        <v>0</v>
      </c>
      <c r="O42" s="43">
        <f>ROUND(IF($H$4=1,IF($L$4=3,$D41-$D41*($F$4/100)-(L41+M41)-SUM(L43:O43),0),IF($L$4=2,$D41-$D41*($F$4/100)-(L41+M41)-SUM(M43:O43),0)),0)</f>
        <v>0</v>
      </c>
      <c r="P42" s="43">
        <f>ROUND(IF(AND($H$4=2,$L$4=3),$D41*(1-$F$4/100)*$J$4/100-SUM(M43:P43),IF(AND($H$4=1,$L$4=4),$D41*(1-$F$4/100)*$J$4/100-SUM(M43:P43),0)),0)</f>
        <v>0</v>
      </c>
      <c r="Q42" s="6">
        <f>ROUND(IF(AND($H$4=2,$L$4=4),$D41*(1-$F$4/100)*$J$4/100-SUM(M43:Q43),0),0)</f>
        <v>0</v>
      </c>
      <c r="R42" s="240">
        <f t="shared" si="0"/>
        <v>0</v>
      </c>
      <c r="S42" s="239"/>
      <c r="T42" s="581"/>
    </row>
    <row r="43" spans="1:20" ht="17.25" customHeight="1" thickBot="1">
      <c r="A43" s="555"/>
      <c r="B43" s="560"/>
      <c r="C43" s="356" t="s">
        <v>275</v>
      </c>
      <c r="D43" s="359">
        <f>簡易収支計画!L39</f>
        <v>0</v>
      </c>
      <c r="E43" s="321" t="s">
        <v>93</v>
      </c>
      <c r="F43" s="382"/>
      <c r="G43" s="383"/>
      <c r="H43" s="383"/>
      <c r="I43" s="383"/>
      <c r="J43" s="383"/>
      <c r="K43" s="383"/>
      <c r="L43" s="383"/>
      <c r="M43" s="384"/>
      <c r="N43" s="384"/>
      <c r="O43" s="384"/>
      <c r="P43" s="384"/>
      <c r="Q43" s="385"/>
      <c r="R43" s="240">
        <f t="shared" si="0"/>
        <v>0</v>
      </c>
      <c r="S43" s="239"/>
      <c r="T43" s="581"/>
    </row>
    <row r="44" spans="1:20" ht="17.25" customHeight="1">
      <c r="A44" s="555"/>
      <c r="B44" s="558">
        <f>簡易収支計画!M4</f>
        <v>10</v>
      </c>
      <c r="C44" s="354" t="s">
        <v>272</v>
      </c>
      <c r="D44" s="357">
        <f>簡易収支計画!M36</f>
        <v>0</v>
      </c>
      <c r="E44" s="321" t="s">
        <v>45</v>
      </c>
      <c r="F44" s="6"/>
      <c r="G44" s="6"/>
      <c r="H44" s="6"/>
      <c r="I44" s="6"/>
      <c r="J44" s="6"/>
      <c r="K44" s="6"/>
      <c r="L44" s="45">
        <f>ROUND($D45*($F$4/100),0)</f>
        <v>0</v>
      </c>
      <c r="M44" s="45"/>
      <c r="N44" s="45"/>
      <c r="O44" s="45"/>
      <c r="P44" s="45"/>
      <c r="Q44" s="45"/>
      <c r="R44" s="240">
        <f t="shared" si="0"/>
        <v>0</v>
      </c>
      <c r="S44" s="239"/>
      <c r="T44" s="581">
        <f t="shared" ref="T44" si="8">-(D44-SUM(R44:R47))</f>
        <v>0</v>
      </c>
    </row>
    <row r="45" spans="1:20" ht="17.25" customHeight="1">
      <c r="A45" s="555"/>
      <c r="B45" s="559"/>
      <c r="C45" s="355" t="s">
        <v>273</v>
      </c>
      <c r="D45" s="358">
        <f>簡易収支計画!M37</f>
        <v>0</v>
      </c>
      <c r="E45" s="321" t="s">
        <v>46</v>
      </c>
      <c r="F45" s="6"/>
      <c r="G45" s="6"/>
      <c r="H45" s="6"/>
      <c r="I45" s="6"/>
      <c r="J45" s="6"/>
      <c r="K45" s="6"/>
      <c r="M45" s="42">
        <f>ROUND(IF($H$4=1,($D45-L44)*(1-$J$4/100),0),0)</f>
        <v>0</v>
      </c>
      <c r="N45" s="6">
        <f>ROUND(IF($H$4=2,$D45*(1-$F$4/100)*(1-$J$4/100),0),0)</f>
        <v>0</v>
      </c>
      <c r="O45" s="6"/>
      <c r="P45" s="6"/>
      <c r="Q45" s="6"/>
      <c r="R45" s="240">
        <f t="shared" si="0"/>
        <v>0</v>
      </c>
      <c r="S45" s="239"/>
      <c r="T45" s="581"/>
    </row>
    <row r="46" spans="1:20" ht="17.25" customHeight="1" thickBot="1">
      <c r="A46" s="555"/>
      <c r="B46" s="559"/>
      <c r="C46" s="355" t="s">
        <v>274</v>
      </c>
      <c r="D46" s="358">
        <f>簡易収支計画!M38</f>
        <v>0</v>
      </c>
      <c r="E46" s="321" t="s">
        <v>47</v>
      </c>
      <c r="F46" s="6"/>
      <c r="G46" s="6"/>
      <c r="H46" s="6"/>
      <c r="I46" s="6"/>
      <c r="J46" s="6"/>
      <c r="K46" s="6"/>
      <c r="L46" s="43"/>
      <c r="M46" s="43"/>
      <c r="N46" s="43">
        <f>ROUND(IF($H$4=1,IF($L$4=1,$D45-$D45*($F$4/100)-(M45+N45)-SUM(M47:N47),0),0),0)</f>
        <v>0</v>
      </c>
      <c r="O46" s="43">
        <f>ROUND(IF($H$4=1,IF($L$4=2,$D45-$D45*($F$4/100)-(M45+N45)-SUM(M47:O47),0),IF($L$4=1,$D45-$D45*($F$4/100)-(M45+N45)-SUM(N47:O47),0)),0)</f>
        <v>0</v>
      </c>
      <c r="P46" s="43">
        <f>ROUND(IF($H$4=1,IF($L$4=3,$D45-$D45*($F$4/100)-(M45+N45)-SUM(M47:P47),0),IF($L$4=2,$D45-$D45*($F$4/100)-(M45+N45)-SUM(N47:P47),0)),0)</f>
        <v>0</v>
      </c>
      <c r="Q46" s="43">
        <f>ROUND(IF(AND($H$4=2,$L$4=3),$D45*(1-$F$4/100)*$J$4/100-SUM(N47:Q47),IF(AND($H$4=1,$L$4=4),$D45*(1-$F$4/100)*$J$4/100-SUM(N47:Q47),0)),0)</f>
        <v>0</v>
      </c>
      <c r="R46" s="240">
        <f t="shared" si="0"/>
        <v>0</v>
      </c>
      <c r="S46" s="239"/>
      <c r="T46" s="581"/>
    </row>
    <row r="47" spans="1:20" ht="17.25" customHeight="1" thickBot="1">
      <c r="A47" s="555"/>
      <c r="B47" s="560"/>
      <c r="C47" s="356" t="s">
        <v>275</v>
      </c>
      <c r="D47" s="359">
        <f>簡易収支計画!M39</f>
        <v>0</v>
      </c>
      <c r="E47" s="321" t="s">
        <v>93</v>
      </c>
      <c r="F47" s="382"/>
      <c r="G47" s="383"/>
      <c r="H47" s="383"/>
      <c r="I47" s="383"/>
      <c r="J47" s="383"/>
      <c r="K47" s="383"/>
      <c r="L47" s="383"/>
      <c r="M47" s="384"/>
      <c r="N47" s="384"/>
      <c r="O47" s="384"/>
      <c r="P47" s="384"/>
      <c r="Q47" s="385"/>
      <c r="R47" s="240">
        <f t="shared" si="0"/>
        <v>0</v>
      </c>
      <c r="S47" s="239"/>
      <c r="T47" s="581"/>
    </row>
    <row r="48" spans="1:20" ht="17.25" customHeight="1">
      <c r="A48" s="555"/>
      <c r="B48" s="558">
        <f>簡易収支計画!N4</f>
        <v>11</v>
      </c>
      <c r="C48" s="354" t="s">
        <v>272</v>
      </c>
      <c r="D48" s="357">
        <f>簡易収支計画!N36</f>
        <v>0</v>
      </c>
      <c r="E48" s="321" t="s">
        <v>45</v>
      </c>
      <c r="F48" s="6"/>
      <c r="G48" s="6"/>
      <c r="H48" s="6"/>
      <c r="I48" s="6"/>
      <c r="J48" s="6"/>
      <c r="K48" s="6"/>
      <c r="L48" s="6"/>
      <c r="M48" s="45">
        <f>ROUND($D49*($F$4/100),0)</f>
        <v>0</v>
      </c>
      <c r="N48" s="45"/>
      <c r="O48" s="45"/>
      <c r="P48" s="45"/>
      <c r="Q48" s="45"/>
      <c r="R48" s="240">
        <f t="shared" si="0"/>
        <v>0</v>
      </c>
      <c r="S48" s="239"/>
      <c r="T48" s="581">
        <f t="shared" ref="T48" si="9">-(D48-SUM(R48:R51))</f>
        <v>0</v>
      </c>
    </row>
    <row r="49" spans="1:20" ht="17.25" customHeight="1">
      <c r="A49" s="555"/>
      <c r="B49" s="559"/>
      <c r="C49" s="355" t="s">
        <v>273</v>
      </c>
      <c r="D49" s="358">
        <f>簡易収支計画!N37</f>
        <v>0</v>
      </c>
      <c r="E49" s="321" t="s">
        <v>46</v>
      </c>
      <c r="F49" s="6"/>
      <c r="G49" s="6"/>
      <c r="H49" s="6"/>
      <c r="I49" s="6"/>
      <c r="J49" s="6"/>
      <c r="K49" s="6"/>
      <c r="L49" s="6"/>
      <c r="N49" s="42">
        <f>ROUND(IF($H$4=1,($D49-M48)*(1-$J$4/100),0),0)</f>
        <v>0</v>
      </c>
      <c r="O49" s="6">
        <f>ROUND(IF($H$4=2,$D49*(1-$F$4/100)*(1-$J$4/100),0),0)</f>
        <v>0</v>
      </c>
      <c r="P49" s="6"/>
      <c r="Q49" s="6"/>
      <c r="R49" s="240">
        <f t="shared" si="0"/>
        <v>0</v>
      </c>
      <c r="S49" s="239"/>
      <c r="T49" s="581"/>
    </row>
    <row r="50" spans="1:20" ht="17.25" customHeight="1" thickBot="1">
      <c r="A50" s="555"/>
      <c r="B50" s="559"/>
      <c r="C50" s="355" t="s">
        <v>274</v>
      </c>
      <c r="D50" s="358">
        <f>簡易収支計画!N38</f>
        <v>0</v>
      </c>
      <c r="E50" s="321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3">
        <f>ROUND(IF($H$4=1,IF($L$4=1,$D49-$D49*($F$4/100)-(N49+O49)-SUM(N51:O51),0),0),0)</f>
        <v>0</v>
      </c>
      <c r="P50" s="43">
        <f>ROUND(IF($H$4=1,IF($L$4=2,$D49-$D49*($F$4/100)-(N49+O49)-SUM(N51:P51),0),IF($L$4=1,$D49-$D49*($F$4/100)-(N49+O49)-SUM(O51:P51),0)),0)</f>
        <v>0</v>
      </c>
      <c r="Q50" s="43">
        <f>ROUND(IF($H$4=1,IF($L$4=3,$D49-$D49*($F$4/100)-(N49+O49)-SUM(N51:Q51),0),IF($L$4=2,$D49-$D49*($F$4/100)-(N49+O49)-SUM(O51:Q51),0)),0)</f>
        <v>0</v>
      </c>
      <c r="R50" s="240">
        <f t="shared" si="0"/>
        <v>0</v>
      </c>
      <c r="S50" s="239"/>
      <c r="T50" s="581"/>
    </row>
    <row r="51" spans="1:20" ht="17.25" customHeight="1" thickBot="1">
      <c r="A51" s="555"/>
      <c r="B51" s="560"/>
      <c r="C51" s="356" t="s">
        <v>275</v>
      </c>
      <c r="D51" s="359">
        <f>簡易収支計画!N39</f>
        <v>0</v>
      </c>
      <c r="E51" s="321" t="s">
        <v>93</v>
      </c>
      <c r="F51" s="382"/>
      <c r="G51" s="383"/>
      <c r="H51" s="383"/>
      <c r="I51" s="383"/>
      <c r="J51" s="383"/>
      <c r="K51" s="383"/>
      <c r="L51" s="383"/>
      <c r="M51" s="384"/>
      <c r="N51" s="384"/>
      <c r="O51" s="384"/>
      <c r="P51" s="384"/>
      <c r="Q51" s="385"/>
      <c r="R51" s="240">
        <f t="shared" si="0"/>
        <v>0</v>
      </c>
      <c r="S51" s="239"/>
      <c r="T51" s="581"/>
    </row>
    <row r="52" spans="1:20" ht="17.25" customHeight="1">
      <c r="A52" s="555"/>
      <c r="B52" s="558">
        <f>簡易収支計画!O4</f>
        <v>12</v>
      </c>
      <c r="C52" s="354" t="s">
        <v>272</v>
      </c>
      <c r="D52" s="357">
        <f>簡易収支計画!O36</f>
        <v>0</v>
      </c>
      <c r="E52" s="321" t="s">
        <v>45</v>
      </c>
      <c r="F52" s="6"/>
      <c r="G52" s="6"/>
      <c r="H52" s="6"/>
      <c r="I52" s="6"/>
      <c r="J52" s="6"/>
      <c r="K52" s="6"/>
      <c r="L52" s="6"/>
      <c r="M52" s="7"/>
      <c r="N52" s="45">
        <f>ROUND($D53*($F$4/100),0)</f>
        <v>0</v>
      </c>
      <c r="O52" s="45"/>
      <c r="P52" s="45"/>
      <c r="Q52" s="45"/>
      <c r="R52" s="240">
        <f t="shared" si="0"/>
        <v>0</v>
      </c>
      <c r="S52" s="239"/>
      <c r="T52" s="581">
        <f t="shared" ref="T52" si="10">-(D52-SUM(R52:R55))</f>
        <v>0</v>
      </c>
    </row>
    <row r="53" spans="1:20" ht="17.25" customHeight="1">
      <c r="A53" s="555"/>
      <c r="B53" s="559"/>
      <c r="C53" s="355" t="s">
        <v>273</v>
      </c>
      <c r="D53" s="358">
        <f>簡易収支計画!O37</f>
        <v>0</v>
      </c>
      <c r="E53" s="321" t="s">
        <v>46</v>
      </c>
      <c r="F53" s="6"/>
      <c r="G53" s="6"/>
      <c r="H53" s="6"/>
      <c r="I53" s="6"/>
      <c r="J53" s="6"/>
      <c r="K53" s="6"/>
      <c r="L53" s="6"/>
      <c r="M53" s="7"/>
      <c r="N53" s="219"/>
      <c r="O53" s="42">
        <f>ROUND(IF($H$4=1,($D53-N52)*(1-$J$4/100),0),0)</f>
        <v>0</v>
      </c>
      <c r="P53" s="6">
        <f>ROUND(IF($H$4=2,$D53*(1-$F$4/100)*(1-$J$4/100),0),0)</f>
        <v>0</v>
      </c>
      <c r="Q53" s="6"/>
      <c r="R53" s="240">
        <f t="shared" si="0"/>
        <v>0</v>
      </c>
      <c r="S53" s="239"/>
      <c r="T53" s="581"/>
    </row>
    <row r="54" spans="1:20" ht="17.25" customHeight="1" thickBot="1">
      <c r="A54" s="555"/>
      <c r="B54" s="559"/>
      <c r="C54" s="355" t="s">
        <v>274</v>
      </c>
      <c r="D54" s="358">
        <f>簡易収支計画!O38</f>
        <v>0</v>
      </c>
      <c r="E54" s="321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3">
        <f>ROUND(IF($H$4=1,IF($L$4=1,$D53-$D53*($F$4/100)-(O53+P53)-SUM(O55:P55),0),0),0)</f>
        <v>0</v>
      </c>
      <c r="Q54" s="43">
        <f>ROUND(IF($H$4=1,IF($L$4=2,$D53-$D53*($F$4/100)-(O53+P53)-SUM(O55:Q55),0),IF($L$4=1,$D53-$D53*($F$4/100)-(O53+P53)-SUM(P55:Q55),0)),0)</f>
        <v>0</v>
      </c>
      <c r="R54" s="240">
        <f t="shared" si="0"/>
        <v>0</v>
      </c>
      <c r="S54" s="239"/>
      <c r="T54" s="581"/>
    </row>
    <row r="55" spans="1:20" ht="17.25" customHeight="1" thickBot="1">
      <c r="A55" s="555"/>
      <c r="B55" s="560"/>
      <c r="C55" s="356" t="s">
        <v>275</v>
      </c>
      <c r="D55" s="359">
        <f>簡易収支計画!O39</f>
        <v>0</v>
      </c>
      <c r="E55" s="321" t="s">
        <v>93</v>
      </c>
      <c r="F55" s="382"/>
      <c r="G55" s="383"/>
      <c r="H55" s="383"/>
      <c r="I55" s="383"/>
      <c r="J55" s="383"/>
      <c r="K55" s="383"/>
      <c r="L55" s="383"/>
      <c r="M55" s="384"/>
      <c r="N55" s="384"/>
      <c r="O55" s="384"/>
      <c r="P55" s="384"/>
      <c r="Q55" s="385"/>
      <c r="R55" s="240">
        <f t="shared" si="0"/>
        <v>0</v>
      </c>
      <c r="S55" s="239"/>
      <c r="T55" s="581"/>
    </row>
    <row r="56" spans="1:20" ht="17.25" customHeight="1">
      <c r="A56" s="555"/>
      <c r="B56" s="558">
        <f>簡易収支計画!P4</f>
        <v>1</v>
      </c>
      <c r="C56" s="354" t="s">
        <v>272</v>
      </c>
      <c r="D56" s="357">
        <f>簡易収支計画!P36</f>
        <v>0</v>
      </c>
      <c r="E56" s="321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ROUND($D57*($F$4/100),0)</f>
        <v>0</v>
      </c>
      <c r="P56" s="45"/>
      <c r="Q56" s="45"/>
      <c r="R56" s="240">
        <f t="shared" si="0"/>
        <v>0</v>
      </c>
      <c r="S56" s="239"/>
      <c r="T56" s="581">
        <f t="shared" ref="T56" si="11">-(D56-SUM(R56:R59))</f>
        <v>0</v>
      </c>
    </row>
    <row r="57" spans="1:20" ht="17.25" customHeight="1">
      <c r="A57" s="555"/>
      <c r="B57" s="559"/>
      <c r="C57" s="355" t="s">
        <v>273</v>
      </c>
      <c r="D57" s="358">
        <f>簡易収支計画!P37</f>
        <v>0</v>
      </c>
      <c r="E57" s="321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219"/>
      <c r="P57" s="42">
        <f>ROUND(IF($H$4=1,($D57-O56)*(1-$J$4/100),0),0)</f>
        <v>0</v>
      </c>
      <c r="Q57" s="6">
        <f>ROUND(IF($H$4=2,$D57*(1-$F$4/100)*(1-$J$4/100),0),0)</f>
        <v>0</v>
      </c>
      <c r="R57" s="240">
        <f t="shared" si="0"/>
        <v>0</v>
      </c>
      <c r="S57" s="239"/>
      <c r="T57" s="581"/>
    </row>
    <row r="58" spans="1:20" ht="17.25" customHeight="1" thickBot="1">
      <c r="A58" s="555"/>
      <c r="B58" s="559"/>
      <c r="C58" s="355" t="s">
        <v>274</v>
      </c>
      <c r="D58" s="358">
        <f>簡易収支計画!P38</f>
        <v>0</v>
      </c>
      <c r="E58" s="321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3">
        <f>ROUND(IF($H$4=1,IF($L$4=1,$D57-$D57*($F$4/100)-(P57+Q57)-SUM(P59:Q59),0),0),0)</f>
        <v>0</v>
      </c>
      <c r="R58" s="240">
        <f t="shared" si="0"/>
        <v>0</v>
      </c>
      <c r="S58" s="239"/>
      <c r="T58" s="581"/>
    </row>
    <row r="59" spans="1:20" ht="17.25" customHeight="1" thickBot="1">
      <c r="A59" s="555"/>
      <c r="B59" s="560"/>
      <c r="C59" s="356" t="s">
        <v>275</v>
      </c>
      <c r="D59" s="359">
        <f>簡易収支計画!P39</f>
        <v>0</v>
      </c>
      <c r="E59" s="321" t="s">
        <v>93</v>
      </c>
      <c r="F59" s="382"/>
      <c r="G59" s="383"/>
      <c r="H59" s="383"/>
      <c r="I59" s="383"/>
      <c r="J59" s="383"/>
      <c r="K59" s="383"/>
      <c r="L59" s="383"/>
      <c r="M59" s="384"/>
      <c r="N59" s="384"/>
      <c r="O59" s="384"/>
      <c r="P59" s="384"/>
      <c r="Q59" s="385"/>
      <c r="R59" s="240">
        <f t="shared" si="0"/>
        <v>0</v>
      </c>
      <c r="S59" s="239"/>
      <c r="T59" s="581"/>
    </row>
    <row r="60" spans="1:20" ht="17.25" customHeight="1">
      <c r="A60" s="555"/>
      <c r="B60" s="558">
        <f>簡易収支計画!Q4</f>
        <v>2</v>
      </c>
      <c r="C60" s="354" t="s">
        <v>272</v>
      </c>
      <c r="D60" s="357">
        <f>簡易収支計画!Q36</f>
        <v>0</v>
      </c>
      <c r="E60" s="321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ROUND($D61*($F$4/100),0)</f>
        <v>0</v>
      </c>
      <c r="Q60" s="45"/>
      <c r="R60" s="240">
        <f t="shared" si="0"/>
        <v>0</v>
      </c>
      <c r="S60" s="239"/>
      <c r="T60" s="581">
        <f t="shared" ref="T60" si="12">-(D60-SUM(R60:R63))</f>
        <v>0</v>
      </c>
    </row>
    <row r="61" spans="1:20" ht="17.25" customHeight="1">
      <c r="A61" s="555"/>
      <c r="B61" s="559"/>
      <c r="C61" s="355" t="s">
        <v>273</v>
      </c>
      <c r="D61" s="358">
        <f>簡易収支計画!Q37</f>
        <v>0</v>
      </c>
      <c r="E61" s="321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19"/>
      <c r="Q61" s="42">
        <f>ROUND(IF($H$4=1,($D61-P60)*(1-$J$4/100),0),0)</f>
        <v>0</v>
      </c>
      <c r="R61" s="240">
        <f t="shared" si="0"/>
        <v>0</v>
      </c>
      <c r="S61" s="239"/>
      <c r="T61" s="581"/>
    </row>
    <row r="62" spans="1:20" ht="17.25" customHeight="1" thickBot="1">
      <c r="A62" s="555"/>
      <c r="B62" s="559"/>
      <c r="C62" s="355" t="s">
        <v>274</v>
      </c>
      <c r="D62" s="358">
        <f>簡易収支計画!Q38</f>
        <v>0</v>
      </c>
      <c r="E62" s="321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0">
        <f t="shared" si="0"/>
        <v>0</v>
      </c>
      <c r="S62" s="239"/>
      <c r="T62" s="581"/>
    </row>
    <row r="63" spans="1:20" ht="17.25" customHeight="1" thickBot="1">
      <c r="A63" s="555"/>
      <c r="B63" s="560"/>
      <c r="C63" s="356" t="s">
        <v>275</v>
      </c>
      <c r="D63" s="359">
        <f>簡易収支計画!Q39</f>
        <v>0</v>
      </c>
      <c r="E63" s="321" t="s">
        <v>93</v>
      </c>
      <c r="F63" s="382"/>
      <c r="G63" s="383"/>
      <c r="H63" s="383"/>
      <c r="I63" s="383"/>
      <c r="J63" s="383"/>
      <c r="K63" s="383"/>
      <c r="L63" s="383"/>
      <c r="M63" s="384"/>
      <c r="N63" s="384"/>
      <c r="O63" s="384"/>
      <c r="P63" s="384"/>
      <c r="Q63" s="385"/>
      <c r="R63" s="240">
        <f t="shared" si="0"/>
        <v>0</v>
      </c>
      <c r="S63" s="239"/>
      <c r="T63" s="581"/>
    </row>
    <row r="64" spans="1:20" ht="17.25" customHeight="1">
      <c r="A64" s="555"/>
      <c r="B64" s="558">
        <f>簡易収支計画!R4</f>
        <v>3</v>
      </c>
      <c r="C64" s="354" t="s">
        <v>272</v>
      </c>
      <c r="D64" s="357">
        <f>簡易収支計画!R36</f>
        <v>0</v>
      </c>
      <c r="E64" s="321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ROUND($D65*($F$4/100),0)</f>
        <v>0</v>
      </c>
      <c r="R64" s="240">
        <f t="shared" si="0"/>
        <v>0</v>
      </c>
      <c r="S64" s="239"/>
      <c r="T64" s="579">
        <f t="shared" ref="T64" si="13">-(D64-SUM(R64:R67))</f>
        <v>0</v>
      </c>
    </row>
    <row r="65" spans="1:20" ht="17.25" customHeight="1">
      <c r="A65" s="555"/>
      <c r="B65" s="559"/>
      <c r="C65" s="355" t="s">
        <v>273</v>
      </c>
      <c r="D65" s="358">
        <f>簡易収支計画!R37</f>
        <v>0</v>
      </c>
      <c r="E65" s="321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19"/>
      <c r="R65" s="240">
        <f t="shared" si="0"/>
        <v>0</v>
      </c>
      <c r="S65" s="239"/>
      <c r="T65" s="579"/>
    </row>
    <row r="66" spans="1:20" ht="17.25" customHeight="1" thickBot="1">
      <c r="A66" s="555"/>
      <c r="B66" s="559"/>
      <c r="C66" s="355" t="s">
        <v>274</v>
      </c>
      <c r="D66" s="358">
        <f>簡易収支計画!R38</f>
        <v>0</v>
      </c>
      <c r="E66" s="321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0">
        <f t="shared" si="0"/>
        <v>0</v>
      </c>
      <c r="S66" s="239"/>
      <c r="T66" s="579"/>
    </row>
    <row r="67" spans="1:20" ht="17.25" customHeight="1" thickBot="1">
      <c r="A67" s="555"/>
      <c r="B67" s="560"/>
      <c r="C67" s="356" t="s">
        <v>275</v>
      </c>
      <c r="D67" s="359">
        <f>簡易収支計画!R39</f>
        <v>0</v>
      </c>
      <c r="E67" s="321" t="s">
        <v>93</v>
      </c>
      <c r="F67" s="382"/>
      <c r="G67" s="383"/>
      <c r="H67" s="383"/>
      <c r="I67" s="383"/>
      <c r="J67" s="383"/>
      <c r="K67" s="383"/>
      <c r="L67" s="383"/>
      <c r="M67" s="384"/>
      <c r="N67" s="384"/>
      <c r="O67" s="384"/>
      <c r="P67" s="384"/>
      <c r="Q67" s="385"/>
      <c r="R67" s="240">
        <f t="shared" si="0"/>
        <v>0</v>
      </c>
      <c r="S67" s="239"/>
      <c r="T67" s="580"/>
    </row>
    <row r="68" spans="1:20" ht="17.25" customHeight="1">
      <c r="A68" s="27"/>
      <c r="B68" s="28"/>
      <c r="C68" s="28"/>
      <c r="D68" s="29"/>
      <c r="E68" s="322" t="s">
        <v>49</v>
      </c>
      <c r="F68" s="30">
        <f>SUM(F12,F16,F20,F24,F28,F32,F36,F40,F44,F48,F52,F56,F60,F64)</f>
        <v>0</v>
      </c>
      <c r="G68" s="30">
        <f t="shared" ref="G68:Q71" si="14">SUM(G12,G16,G20,G24,G28,G32,G36,G40,G44,G48,G52,G56,G60,G64)</f>
        <v>0</v>
      </c>
      <c r="H68" s="30">
        <f t="shared" si="14"/>
        <v>0</v>
      </c>
      <c r="I68" s="30">
        <f t="shared" si="14"/>
        <v>0</v>
      </c>
      <c r="J68" s="30">
        <f t="shared" si="14"/>
        <v>0</v>
      </c>
      <c r="K68" s="30">
        <f t="shared" si="14"/>
        <v>0</v>
      </c>
      <c r="L68" s="30">
        <f t="shared" si="14"/>
        <v>0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 t="shared" si="14"/>
        <v>0</v>
      </c>
      <c r="R68" s="240">
        <f>SUM(F68:Q68)</f>
        <v>0</v>
      </c>
      <c r="S68" s="240">
        <f>SUM(R12,R16,R20,R24,R28,R32,R36,R40,R44,R48,R52,R56,R60,R64)</f>
        <v>0</v>
      </c>
      <c r="T68" s="240">
        <f>SUM(T10:T67)</f>
        <v>0</v>
      </c>
    </row>
    <row r="69" spans="1:20" ht="17.25" customHeight="1">
      <c r="A69" s="27"/>
      <c r="B69" s="28"/>
      <c r="C69" s="28"/>
      <c r="D69" s="29"/>
      <c r="E69" s="322" t="s">
        <v>50</v>
      </c>
      <c r="F69" s="30">
        <f t="shared" ref="F69:G69" si="15">SUM(F13,F17,F21,F25,F29,F33,F37,F41,F45,F49,F53,F57,F61,F65)</f>
        <v>0</v>
      </c>
      <c r="G69" s="30">
        <f t="shared" si="15"/>
        <v>0</v>
      </c>
      <c r="H69" s="30">
        <f>SUM(H13,H17,H21,H25,H29,H33,H37,H41,H45,H49,H53,H57,H61,H65)</f>
        <v>0</v>
      </c>
      <c r="I69" s="30">
        <f t="shared" si="14"/>
        <v>0</v>
      </c>
      <c r="J69" s="30">
        <f t="shared" si="14"/>
        <v>0</v>
      </c>
      <c r="K69" s="30">
        <f t="shared" si="14"/>
        <v>0</v>
      </c>
      <c r="L69" s="30">
        <f t="shared" si="14"/>
        <v>0</v>
      </c>
      <c r="M69" s="30">
        <f t="shared" si="14"/>
        <v>0</v>
      </c>
      <c r="N69" s="30">
        <f t="shared" si="14"/>
        <v>0</v>
      </c>
      <c r="O69" s="30">
        <f t="shared" si="14"/>
        <v>0</v>
      </c>
      <c r="P69" s="30">
        <f t="shared" si="14"/>
        <v>0</v>
      </c>
      <c r="Q69" s="30">
        <f t="shared" si="14"/>
        <v>0</v>
      </c>
      <c r="R69" s="240">
        <f t="shared" ref="R69:R71" si="16">SUM(F69:Q69)</f>
        <v>0</v>
      </c>
      <c r="S69" s="240">
        <f>SUM(R13,R17,R21,R25,R29,R33,R37,R41,R45,R49,R53,R57,R61,R65)</f>
        <v>0</v>
      </c>
      <c r="T69" s="244"/>
    </row>
    <row r="70" spans="1:20" ht="17.25" customHeight="1">
      <c r="A70" s="27"/>
      <c r="B70" s="28"/>
      <c r="C70" s="28"/>
      <c r="D70" s="29"/>
      <c r="E70" s="322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>SUM(Q14,Q18,Q22,Q26,Q30,Q34,Q38,Q42,Q46,Q50,Q54,Q58,Q62,Q66)</f>
        <v>0</v>
      </c>
      <c r="R70" s="240">
        <f t="shared" si="16"/>
        <v>0</v>
      </c>
      <c r="S70" s="240">
        <f>SUM(R10,R14,R18,R22,R26,R30,R34,R38,R42,R46,R50,R54,R58,R62,R66)</f>
        <v>0</v>
      </c>
      <c r="T70" s="262" t="s">
        <v>207</v>
      </c>
    </row>
    <row r="71" spans="1:20" ht="17.25" customHeight="1">
      <c r="A71" s="34"/>
      <c r="B71" s="35"/>
      <c r="C71" s="35"/>
      <c r="D71" s="35"/>
      <c r="E71" s="322" t="s">
        <v>94</v>
      </c>
      <c r="F71" s="30">
        <f>SUM(F11,F15,F19,F23,F27,F31,F35,F39,F43,F47,F51,F55,F59,F63,F67)</f>
        <v>0</v>
      </c>
      <c r="G71" s="30">
        <f t="shared" ref="G71:H71" si="17">SUM(G11,G15,G19,G23,G27,G31,G35,G39,G43,G47,G51,G55,G59,G63,G67)</f>
        <v>0</v>
      </c>
      <c r="H71" s="30">
        <f t="shared" si="17"/>
        <v>0</v>
      </c>
      <c r="I71" s="30">
        <f>SUM(I15,I19,I23,I27,I31,I35,I39,I43,I47,I51,I55,I59,I63,I67)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242">
        <f t="shared" si="16"/>
        <v>0</v>
      </c>
      <c r="S71" s="263">
        <f>SUM(R11,R15,R19,R23,R27,R31,R35,R39,R43,R47,R51,R55,R59,R63,R67)</f>
        <v>0</v>
      </c>
      <c r="T71" s="264">
        <f>SUM(D12:D67)</f>
        <v>0</v>
      </c>
    </row>
    <row r="72" spans="1:20" ht="16.5" customHeight="1">
      <c r="A72" s="34"/>
      <c r="B72" s="35"/>
      <c r="C72" s="35"/>
      <c r="D72" s="35"/>
      <c r="E72" s="35"/>
      <c r="F72" s="69">
        <f>F9</f>
        <v>4</v>
      </c>
      <c r="G72" s="69">
        <f t="shared" ref="G72:Q72" si="18">G9</f>
        <v>5</v>
      </c>
      <c r="H72" s="69">
        <f t="shared" si="18"/>
        <v>6</v>
      </c>
      <c r="I72" s="69">
        <f t="shared" si="18"/>
        <v>7</v>
      </c>
      <c r="J72" s="69">
        <f t="shared" si="18"/>
        <v>8</v>
      </c>
      <c r="K72" s="69">
        <f t="shared" si="18"/>
        <v>9</v>
      </c>
      <c r="L72" s="69">
        <f t="shared" si="18"/>
        <v>10</v>
      </c>
      <c r="M72" s="69">
        <f t="shared" si="18"/>
        <v>11</v>
      </c>
      <c r="N72" s="69">
        <f t="shared" si="18"/>
        <v>12</v>
      </c>
      <c r="O72" s="69">
        <f t="shared" si="18"/>
        <v>1</v>
      </c>
      <c r="P72" s="69">
        <f t="shared" si="18"/>
        <v>2</v>
      </c>
      <c r="Q72" s="69">
        <f t="shared" si="18"/>
        <v>3</v>
      </c>
      <c r="R72" s="253">
        <f>SUM(R68:R71)</f>
        <v>0</v>
      </c>
      <c r="S72" s="253">
        <f>SUM(S68:S71)</f>
        <v>0</v>
      </c>
      <c r="T72" s="253">
        <f>SUM(T71,T68)</f>
        <v>0</v>
      </c>
    </row>
    <row r="73" spans="1:20" ht="16.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0" ht="16.5" customHeight="1">
      <c r="A74" s="34"/>
      <c r="B74" s="606" t="s">
        <v>95</v>
      </c>
      <c r="C74" s="606"/>
      <c r="D74" s="606"/>
      <c r="E74" s="61"/>
      <c r="F74" s="51">
        <f>ROUND(IF($H$4=1,$D17*(1-$F$4/100)*$J$4/100,$D13*(1-$F$4/100)*$J$4/100),0)</f>
        <v>0</v>
      </c>
      <c r="G74" s="51">
        <f>ROUND(IF($H$4=1,$D21*(1-$F$4/100)*$J$4/100,$D17*(1-$F$4/100)*$J$4/100),0)</f>
        <v>0</v>
      </c>
      <c r="H74" s="51">
        <f>ROUND(IF($H$4=1,$D25*(1-$F$4/100)*$J$4/100,$D21*(1-$F$4/100)*$J$4/100),0)</f>
        <v>0</v>
      </c>
      <c r="I74" s="51">
        <f>ROUND(IF($H$4=1,$D29*(1-$F$4/100)*$J$4/100,$D25*(1-$F$4/100)*$J$4/100),0)</f>
        <v>0</v>
      </c>
      <c r="J74" s="51">
        <f>ROUND(IF($H$4=1,$D33*(1-$F$4/100)*$J$4/100,$D29*(1-$F$4/100)*$J$4/100),0)</f>
        <v>0</v>
      </c>
      <c r="K74" s="51">
        <f>ROUND(IF($H$4=1,$D37*(1-$F$4/100)*$J$4/100,$D33*(1-$F$4/100)*$J$4/100),0)</f>
        <v>0</v>
      </c>
      <c r="L74" s="51">
        <f>ROUND(IF($H$4=1,$D41*(1-$F$4/100)*$J$4/100,$D37*(1-$F$4/100)*$J$4/100),0)</f>
        <v>0</v>
      </c>
      <c r="M74" s="51">
        <f>ROUND(IF($H$4=1,$D45*(1-$F$4/100)*$J$4/100,$D41*(1-$F$4/100)*$J$4/100),0)</f>
        <v>0</v>
      </c>
      <c r="N74" s="51">
        <f>ROUND(IF($H$4=1,$D49*(1-$F$4/100)*$J$4/100,$D45*(1-$F$4/100)*$J$4/100),0)</f>
        <v>0</v>
      </c>
      <c r="O74" s="51">
        <f>ROUND(IF($H$4=1,$D53*(1-$F$4/100)*$J$4/100,$D49*(1-$F$4/100)*$J$4/100),0)</f>
        <v>0</v>
      </c>
      <c r="P74" s="51">
        <f>ROUND(IF($H$4=1,$D57*(1-$F$4/100)*$J$4/100,$D53*(1-$F$4/100)*$J$4/100),0)</f>
        <v>0</v>
      </c>
      <c r="Q74" s="51">
        <f>ROUND(IF($H$4=1,$D61*(1-$F$4/100)*$J$4/100,$D57*(1-$F$4/100)*$J$4/100),0)</f>
        <v>0</v>
      </c>
    </row>
    <row r="75" spans="1:20" ht="16.5" customHeight="1">
      <c r="A75" s="34"/>
      <c r="B75" s="607" t="s">
        <v>96</v>
      </c>
      <c r="C75" s="608"/>
      <c r="D75" s="609"/>
      <c r="E75" s="60">
        <f>IF($H$4=1,SUM(F14:J14),0)</f>
        <v>0</v>
      </c>
      <c r="F75" s="60">
        <f>E75+F74-F70-F71</f>
        <v>0</v>
      </c>
      <c r="G75" s="60">
        <f t="shared" ref="G75:P75" si="19">F75+G74-G70-G71</f>
        <v>0</v>
      </c>
      <c r="H75" s="60">
        <f>G75+H74-H70-H71</f>
        <v>0</v>
      </c>
      <c r="I75" s="60">
        <f t="shared" si="19"/>
        <v>0</v>
      </c>
      <c r="J75" s="60">
        <f t="shared" si="19"/>
        <v>0</v>
      </c>
      <c r="K75" s="60">
        <f t="shared" si="19"/>
        <v>0</v>
      </c>
      <c r="L75" s="60">
        <f t="shared" si="19"/>
        <v>0</v>
      </c>
      <c r="M75" s="60">
        <f t="shared" si="19"/>
        <v>0</v>
      </c>
      <c r="N75" s="60">
        <f t="shared" si="19"/>
        <v>0</v>
      </c>
      <c r="O75" s="60">
        <f t="shared" si="19"/>
        <v>0</v>
      </c>
      <c r="P75" s="60">
        <f t="shared" si="19"/>
        <v>0</v>
      </c>
      <c r="Q75" s="60">
        <f>P75+Q74-Q70-Q71</f>
        <v>0</v>
      </c>
    </row>
    <row r="76" spans="1:20" ht="16.5" customHeight="1">
      <c r="A76" s="35"/>
      <c r="B76" s="35"/>
      <c r="C76" s="35"/>
      <c r="D76" s="605">
        <f>簡易収支計画!F4</f>
        <v>3</v>
      </c>
      <c r="E76" s="605"/>
      <c r="F76" s="68">
        <f>F9</f>
        <v>4</v>
      </c>
      <c r="G76" s="68">
        <f t="shared" ref="G76:Q76" si="20">G9</f>
        <v>5</v>
      </c>
      <c r="H76" s="68">
        <f t="shared" si="20"/>
        <v>6</v>
      </c>
      <c r="I76" s="68">
        <f t="shared" si="20"/>
        <v>7</v>
      </c>
      <c r="J76" s="68">
        <f t="shared" si="20"/>
        <v>8</v>
      </c>
      <c r="K76" s="68">
        <f t="shared" si="20"/>
        <v>9</v>
      </c>
      <c r="L76" s="68">
        <f t="shared" si="20"/>
        <v>10</v>
      </c>
      <c r="M76" s="68">
        <f t="shared" si="20"/>
        <v>11</v>
      </c>
      <c r="N76" s="68">
        <f t="shared" si="20"/>
        <v>12</v>
      </c>
      <c r="O76" s="68">
        <f t="shared" si="20"/>
        <v>1</v>
      </c>
      <c r="P76" s="68">
        <f t="shared" si="20"/>
        <v>2</v>
      </c>
      <c r="Q76" s="68">
        <f t="shared" si="20"/>
        <v>3</v>
      </c>
    </row>
    <row r="77" spans="1:20" ht="16.5" customHeight="1" thickBo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0" ht="16.5" customHeight="1" thickBot="1">
      <c r="A78" s="35"/>
      <c r="B78" s="35"/>
      <c r="C78" s="35"/>
      <c r="D78" s="35"/>
      <c r="E78" s="275" t="s">
        <v>216</v>
      </c>
      <c r="F78" s="272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4"/>
    </row>
    <row r="79" spans="1:20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0">
      <c r="A80" s="35"/>
      <c r="B80" s="278"/>
      <c r="C80" s="278"/>
      <c r="D80" s="278"/>
      <c r="E80" s="278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25">
      <c r="A81" s="35"/>
      <c r="B81" s="279"/>
      <c r="C81" s="279"/>
      <c r="D81" s="280"/>
      <c r="E81" s="280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electLockedCells="1"/>
  <mergeCells count="42">
    <mergeCell ref="B7:D7"/>
    <mergeCell ref="F2:G2"/>
    <mergeCell ref="H2:I2"/>
    <mergeCell ref="J2:K2"/>
    <mergeCell ref="L2:M2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28:B31"/>
    <mergeCell ref="T28:T31"/>
    <mergeCell ref="B36:B39"/>
    <mergeCell ref="T36:T39"/>
    <mergeCell ref="B40:B43"/>
    <mergeCell ref="T40:T43"/>
    <mergeCell ref="B44:B47"/>
    <mergeCell ref="T44:T47"/>
    <mergeCell ref="B48:B51"/>
    <mergeCell ref="T48:T51"/>
    <mergeCell ref="B52:B55"/>
    <mergeCell ref="T52:T55"/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</mergeCells>
  <phoneticPr fontId="1"/>
  <dataValidations count="2">
    <dataValidation type="list" allowBlank="1" showInputMessage="1" showErrorMessage="1" sqref="L3:L6">
      <formula1>"1,2,3"</formula1>
    </dataValidation>
    <dataValidation type="list" allowBlank="1" showInputMessage="1" showErrorMessage="1" sqref="H3:H6">
      <formula1>"1,2"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5" ySplit="9" topLeftCell="F10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3.5"/>
  <cols>
    <col min="1" max="1" width="3.375" customWidth="1"/>
    <col min="2" max="2" width="13" customWidth="1"/>
    <col min="3" max="3" width="15.625" bestFit="1" customWidth="1"/>
    <col min="4" max="4" width="15.25" customWidth="1"/>
    <col min="5" max="5" width="18.875" bestFit="1" customWidth="1"/>
    <col min="6" max="17" width="15.125" customWidth="1"/>
    <col min="18" max="20" width="9.5" customWidth="1"/>
  </cols>
  <sheetData>
    <row r="1" spans="1:20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24.75" thickBot="1">
      <c r="A2" s="34"/>
      <c r="B2" s="36" t="s">
        <v>52</v>
      </c>
      <c r="C2" s="36"/>
      <c r="D2" s="35"/>
      <c r="E2" s="35"/>
      <c r="F2" s="563" t="s">
        <v>106</v>
      </c>
      <c r="G2" s="563"/>
      <c r="H2" s="563" t="s">
        <v>108</v>
      </c>
      <c r="I2" s="563"/>
      <c r="J2" s="563" t="s">
        <v>110</v>
      </c>
      <c r="K2" s="563"/>
      <c r="L2" s="563" t="s">
        <v>112</v>
      </c>
      <c r="M2" s="563"/>
      <c r="N2" s="535" t="str">
        <f>IF(資金繰り表フォーム!$B$3="","",資金繰り表フォーム!$B$3)</f>
        <v>OO社</v>
      </c>
      <c r="O2" s="535"/>
      <c r="P2" s="535"/>
      <c r="Q2" s="535"/>
      <c r="R2" s="535"/>
    </row>
    <row r="3" spans="1:20" ht="13.5" customHeight="1" thickBot="1">
      <c r="A3" s="34"/>
      <c r="B3" s="36"/>
      <c r="C3" s="36"/>
      <c r="D3" s="35"/>
      <c r="E3" s="35" t="s">
        <v>276</v>
      </c>
      <c r="F3" s="377"/>
      <c r="G3" s="313" t="s">
        <v>107</v>
      </c>
      <c r="H3" s="377"/>
      <c r="I3" s="313" t="s">
        <v>109</v>
      </c>
      <c r="J3" s="377"/>
      <c r="K3" s="313" t="s">
        <v>107</v>
      </c>
      <c r="L3" s="377"/>
      <c r="M3" s="313" t="s">
        <v>109</v>
      </c>
      <c r="N3" s="311"/>
      <c r="O3" s="311"/>
      <c r="P3" s="311"/>
      <c r="Q3" s="311"/>
      <c r="R3" s="311"/>
    </row>
    <row r="4" spans="1:20" ht="13.5" customHeight="1" thickBot="1">
      <c r="A4" s="34"/>
      <c r="B4" s="36"/>
      <c r="C4" s="36"/>
      <c r="D4" s="35"/>
      <c r="E4" s="35" t="s">
        <v>277</v>
      </c>
      <c r="F4" s="377"/>
      <c r="G4" s="313" t="s">
        <v>107</v>
      </c>
      <c r="H4" s="377"/>
      <c r="I4" s="313" t="s">
        <v>109</v>
      </c>
      <c r="J4" s="377"/>
      <c r="K4" s="313" t="s">
        <v>107</v>
      </c>
      <c r="L4" s="377"/>
      <c r="M4" s="313" t="s">
        <v>109</v>
      </c>
      <c r="N4" s="311"/>
      <c r="O4" s="311"/>
      <c r="P4" s="311"/>
      <c r="Q4" s="311"/>
      <c r="R4" s="311"/>
    </row>
    <row r="5" spans="1:20" ht="13.5" customHeight="1" thickBot="1">
      <c r="A5" s="34"/>
      <c r="B5" s="36"/>
      <c r="C5" s="36"/>
      <c r="D5" s="35"/>
      <c r="E5" s="35" t="s">
        <v>278</v>
      </c>
      <c r="F5" s="62">
        <f>売掛等入金!F5</f>
        <v>50</v>
      </c>
      <c r="G5" s="313" t="s">
        <v>107</v>
      </c>
      <c r="H5" s="62">
        <f>売掛等入金!H5</f>
        <v>1</v>
      </c>
      <c r="I5" s="313" t="s">
        <v>109</v>
      </c>
      <c r="J5" s="62">
        <f>売掛等入金!J5</f>
        <v>50</v>
      </c>
      <c r="K5" s="313" t="s">
        <v>107</v>
      </c>
      <c r="L5" s="62">
        <f>売掛等入金!L5</f>
        <v>3</v>
      </c>
      <c r="M5" s="313" t="s">
        <v>109</v>
      </c>
      <c r="N5" s="311"/>
      <c r="O5" s="311"/>
      <c r="P5" s="311"/>
      <c r="Q5" s="311"/>
      <c r="R5" s="311"/>
    </row>
    <row r="6" spans="1:20" ht="14.25" customHeight="1" thickBot="1">
      <c r="A6" s="34"/>
      <c r="B6" s="36"/>
      <c r="C6" s="36"/>
      <c r="D6" s="35"/>
      <c r="E6" s="35" t="s">
        <v>279</v>
      </c>
      <c r="F6" s="377"/>
      <c r="G6" s="313" t="s">
        <v>107</v>
      </c>
      <c r="H6" s="377"/>
      <c r="I6" s="313" t="s">
        <v>109</v>
      </c>
      <c r="J6" s="377"/>
      <c r="K6" s="313" t="s">
        <v>107</v>
      </c>
      <c r="L6" s="377"/>
      <c r="M6" s="313" t="s">
        <v>109</v>
      </c>
      <c r="N6" s="311"/>
      <c r="O6" s="311"/>
      <c r="P6" s="311"/>
      <c r="Q6" s="311"/>
      <c r="R6" s="311"/>
    </row>
    <row r="7" spans="1:20" ht="5.25" customHeight="1">
      <c r="A7" s="34"/>
      <c r="B7" s="568"/>
      <c r="C7" s="568"/>
      <c r="D7" s="568"/>
      <c r="E7" s="31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0">
      <c r="A8" s="34"/>
      <c r="B8" s="35"/>
      <c r="C8" s="35"/>
      <c r="D8" s="35"/>
      <c r="F8" s="569" t="s">
        <v>44</v>
      </c>
      <c r="G8" s="569"/>
      <c r="H8" s="569"/>
      <c r="I8" s="569"/>
      <c r="J8" s="569"/>
      <c r="K8" s="569"/>
      <c r="L8" s="569"/>
      <c r="M8" s="569"/>
      <c r="N8" s="570"/>
      <c r="O8" s="570"/>
      <c r="P8" s="570"/>
      <c r="Q8" s="570"/>
    </row>
    <row r="9" spans="1:20" ht="42.75" customHeight="1" thickBot="1">
      <c r="A9" s="32"/>
      <c r="B9" s="315" t="s">
        <v>1</v>
      </c>
      <c r="C9" s="571" t="s">
        <v>35</v>
      </c>
      <c r="D9" s="572"/>
      <c r="E9" s="319" t="s">
        <v>48</v>
      </c>
      <c r="F9" s="312">
        <f>簡易収支計画!G4</f>
        <v>4</v>
      </c>
      <c r="G9" s="312">
        <f>簡易収支計画!H4</f>
        <v>5</v>
      </c>
      <c r="H9" s="312">
        <f>簡易収支計画!I4</f>
        <v>6</v>
      </c>
      <c r="I9" s="312">
        <f>簡易収支計画!J4</f>
        <v>7</v>
      </c>
      <c r="J9" s="312">
        <f>簡易収支計画!K4</f>
        <v>8</v>
      </c>
      <c r="K9" s="312">
        <f>簡易収支計画!L4</f>
        <v>9</v>
      </c>
      <c r="L9" s="312">
        <f>簡易収支計画!M4</f>
        <v>10</v>
      </c>
      <c r="M9" s="312">
        <f>簡易収支計画!N4</f>
        <v>11</v>
      </c>
      <c r="N9" s="312">
        <f>簡易収支計画!O4</f>
        <v>12</v>
      </c>
      <c r="O9" s="312">
        <f>簡易収支計画!P4</f>
        <v>1</v>
      </c>
      <c r="P9" s="312">
        <f>簡易収支計画!Q4</f>
        <v>2</v>
      </c>
      <c r="Q9" s="312">
        <f>簡易収支計画!R4</f>
        <v>3</v>
      </c>
      <c r="R9" s="573" t="s">
        <v>206</v>
      </c>
      <c r="S9" s="574"/>
      <c r="T9" s="574"/>
    </row>
    <row r="10" spans="1:20" ht="17.25" customHeight="1" thickBot="1">
      <c r="A10" s="32"/>
      <c r="B10" s="575">
        <f>簡易収支計画!D4</f>
        <v>1</v>
      </c>
      <c r="C10" s="576"/>
      <c r="D10" s="576"/>
      <c r="E10" s="320" t="s">
        <v>47</v>
      </c>
      <c r="F10" s="379"/>
      <c r="G10" s="380"/>
      <c r="H10" s="381"/>
      <c r="I10" s="58"/>
      <c r="J10" s="312"/>
      <c r="K10" s="312"/>
      <c r="L10" s="312"/>
      <c r="M10" s="57"/>
      <c r="N10" s="57"/>
      <c r="O10" s="57"/>
      <c r="P10" s="57"/>
      <c r="Q10" s="312"/>
      <c r="R10" s="240">
        <f>SUM(F10:Q10)</f>
        <v>0</v>
      </c>
      <c r="S10" s="239"/>
      <c r="T10" s="240">
        <f>SUM(F10:H10)</f>
        <v>0</v>
      </c>
    </row>
    <row r="11" spans="1:20" ht="17.25" customHeight="1" thickBot="1">
      <c r="A11" s="32"/>
      <c r="B11" s="577"/>
      <c r="C11" s="578"/>
      <c r="D11" s="578"/>
      <c r="E11" s="320" t="s">
        <v>93</v>
      </c>
      <c r="F11" s="379"/>
      <c r="G11" s="380"/>
      <c r="H11" s="381"/>
      <c r="I11" s="58"/>
      <c r="J11" s="312"/>
      <c r="K11" s="312"/>
      <c r="L11" s="312"/>
      <c r="M11" s="57"/>
      <c r="N11" s="57"/>
      <c r="O11" s="57"/>
      <c r="P11" s="57"/>
      <c r="Q11" s="312"/>
      <c r="R11" s="240">
        <f t="shared" ref="R11:R67" si="0">SUM(F11:Q11)</f>
        <v>0</v>
      </c>
      <c r="S11" s="239"/>
      <c r="T11" s="240">
        <f>SUM(F11:H11)</f>
        <v>0</v>
      </c>
    </row>
    <row r="12" spans="1:20" ht="17.25" customHeight="1">
      <c r="A12" s="555"/>
      <c r="B12" s="556">
        <f>簡易収支計画!E4</f>
        <v>2</v>
      </c>
      <c r="C12" s="354" t="s">
        <v>272</v>
      </c>
      <c r="D12" s="357">
        <f>簡易収支計画!E36</f>
        <v>0</v>
      </c>
      <c r="E12" s="321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0">
        <f>SUM(F12:Q12)</f>
        <v>0</v>
      </c>
      <c r="S12" s="239"/>
      <c r="T12" s="581">
        <f>-(D12-SUM(R12:R15))</f>
        <v>0</v>
      </c>
    </row>
    <row r="13" spans="1:20" ht="17.25" customHeight="1">
      <c r="A13" s="555"/>
      <c r="B13" s="556"/>
      <c r="C13" s="355" t="s">
        <v>273</v>
      </c>
      <c r="D13" s="358">
        <f>簡易収支計画!E37</f>
        <v>0</v>
      </c>
      <c r="E13" s="321" t="s">
        <v>46</v>
      </c>
      <c r="F13" s="6">
        <f>ROUND(IF($H$5=2,$D14*(1-$F$5/100)*(1-$J$5/100),0),0)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0">
        <f t="shared" si="0"/>
        <v>0</v>
      </c>
      <c r="S13" s="239"/>
      <c r="T13" s="581"/>
    </row>
    <row r="14" spans="1:20" ht="17.25" customHeight="1" thickBot="1">
      <c r="A14" s="555"/>
      <c r="B14" s="556"/>
      <c r="C14" s="355" t="s">
        <v>274</v>
      </c>
      <c r="D14" s="358">
        <f>簡易収支計画!E38</f>
        <v>0</v>
      </c>
      <c r="E14" s="321" t="s">
        <v>47</v>
      </c>
      <c r="F14" s="258">
        <f>ROUND(IF($H$5=1,IF($L$5=1,$D14*(1-$F$5/100)*($J$5/100)-SUM(F15),0),0),0)</f>
        <v>0</v>
      </c>
      <c r="G14" s="258">
        <f>ROUND(IF($H$5=1,IF($L$5=2,$D14*(1-$F$5/100)*($J$5/100)-SUM(F15:G15),0),IF($L$5=1,$D14*(1-$F$5/100)*($J$5/100)-SUM(F15:G15),0)),0)</f>
        <v>0</v>
      </c>
      <c r="H14" s="258">
        <f>ROUND(IF($H$5=1,IF($L$5=3,$D14*(1-$F$5/100)*($J$5/100)-SUM(F15:H15),0),IF($L$5=2,$D14*(1-$F$5/100)*($J$5/100)-SUM(F15:H15),0)),0)</f>
        <v>0</v>
      </c>
      <c r="I14" s="258">
        <f>ROUND(IF(AND($H$5=2,$L$5=3),$D14*(1-$F$5/100)*$J$5/100-SUM(F15:I15),IF(AND($H$5=1,$L$5=4),$D14*(1-$F$5/100)*$J$5/100-SUM(F15:I15),0)),0)</f>
        <v>0</v>
      </c>
      <c r="J14" s="43">
        <f>ROUND(IF(AND($H$5=2,$L$5=4),$D14*(1-$F$5/100)*$J$5/100-SUM(F15:J15),0),0)</f>
        <v>0</v>
      </c>
      <c r="K14" s="43"/>
      <c r="L14" s="43"/>
      <c r="M14" s="44"/>
      <c r="N14" s="44"/>
      <c r="O14" s="44"/>
      <c r="P14" s="44"/>
      <c r="Q14" s="43"/>
      <c r="R14" s="240">
        <f t="shared" si="0"/>
        <v>0</v>
      </c>
      <c r="S14" s="239"/>
      <c r="T14" s="581"/>
    </row>
    <row r="15" spans="1:20" ht="17.25" customHeight="1" thickBot="1">
      <c r="A15" s="555"/>
      <c r="B15" s="557"/>
      <c r="C15" s="356" t="s">
        <v>275</v>
      </c>
      <c r="D15" s="359">
        <f>簡易収支計画!E39</f>
        <v>0</v>
      </c>
      <c r="E15" s="320" t="s">
        <v>93</v>
      </c>
      <c r="F15" s="382"/>
      <c r="G15" s="383"/>
      <c r="H15" s="383"/>
      <c r="I15" s="383"/>
      <c r="J15" s="383"/>
      <c r="K15" s="383"/>
      <c r="L15" s="383"/>
      <c r="M15" s="384"/>
      <c r="N15" s="384"/>
      <c r="O15" s="384"/>
      <c r="P15" s="384"/>
      <c r="Q15" s="385"/>
      <c r="R15" s="240">
        <f t="shared" si="0"/>
        <v>0</v>
      </c>
      <c r="S15" s="239"/>
      <c r="T15" s="581"/>
    </row>
    <row r="16" spans="1:20" ht="17.25" customHeight="1">
      <c r="A16" s="555"/>
      <c r="B16" s="561">
        <f>簡易収支計画!F4</f>
        <v>3</v>
      </c>
      <c r="C16" s="354" t="s">
        <v>272</v>
      </c>
      <c r="D16" s="357">
        <f>簡易収支計画!F36</f>
        <v>0</v>
      </c>
      <c r="E16" s="321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0">
        <f t="shared" si="0"/>
        <v>0</v>
      </c>
      <c r="S16" s="239"/>
      <c r="T16" s="581">
        <f t="shared" ref="T16" si="1">-(D16-SUM(R16:R19))</f>
        <v>0</v>
      </c>
    </row>
    <row r="17" spans="1:20" ht="17.25" customHeight="1">
      <c r="A17" s="555"/>
      <c r="B17" s="556"/>
      <c r="C17" s="355" t="s">
        <v>273</v>
      </c>
      <c r="D17" s="358">
        <f>簡易収支計画!F37</f>
        <v>0</v>
      </c>
      <c r="E17" s="321" t="s">
        <v>46</v>
      </c>
      <c r="F17" s="6">
        <f>ROUND(IF($H$5=1,($D18*(1-$F$5/100))*(1-$J$5/100),0),0)</f>
        <v>0</v>
      </c>
      <c r="G17" s="47">
        <f>ROUND(IF($H$5=2,$D18*(1-$F$5/100)*(1-$J$5/100),0),0)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0">
        <f t="shared" si="0"/>
        <v>0</v>
      </c>
      <c r="S17" s="239"/>
      <c r="T17" s="581"/>
    </row>
    <row r="18" spans="1:20" ht="17.25" customHeight="1" thickBot="1">
      <c r="A18" s="555"/>
      <c r="B18" s="556"/>
      <c r="C18" s="355" t="s">
        <v>274</v>
      </c>
      <c r="D18" s="358">
        <f>簡易収支計画!F38</f>
        <v>0</v>
      </c>
      <c r="E18" s="321" t="s">
        <v>47</v>
      </c>
      <c r="F18" s="43"/>
      <c r="G18" s="43">
        <f>ROUND(IF($H$5=1,IF($L$5=1,$D18-$D18*($F$5/100)-(F17+G17)-SUM(F19:G19),0),0),0)</f>
        <v>0</v>
      </c>
      <c r="H18" s="43">
        <f>ROUND(IF($H$5=1,IF($L$5=2,$D18-$D18*($F$5/100)-(F17+G17)-SUM(F19:H19),0),IF($L$5=1,$D18-$D18*($F$5/100)-(F17+G17)-SUM(G19:H19),0)),0)</f>
        <v>0</v>
      </c>
      <c r="I18" s="43">
        <f>ROUND(IF($H$5=1,IF($L$5=3,$D18-$D18*($F$5/100)-(F17+G17)-SUM(F19:I19),0),IF($L$5=2,$D18-$D18*($F$5/100)-(F17+G17)-SUM(G19:I19),0)),0)</f>
        <v>0</v>
      </c>
      <c r="J18" s="43">
        <f>ROUND(IF(AND($H$5=2,$L$5=3),$D18*(1-$F$5/100)*$J$5/100-SUM(G19:J19),IF(AND($H$5=1,$L$5=4),$D18*(1-$F$5/100)*$J$5/100-SUM(G19:J19),0)),0)</f>
        <v>0</v>
      </c>
      <c r="K18" s="43">
        <f>ROUND(IF(AND($H$5=2,$L$5=4),$D18*(1-$F$5/100)*$J$5/100-SUM(G19:K19),0),0)</f>
        <v>0</v>
      </c>
      <c r="L18" s="43"/>
      <c r="M18" s="44"/>
      <c r="N18" s="44"/>
      <c r="O18" s="44"/>
      <c r="P18" s="44"/>
      <c r="Q18" s="43"/>
      <c r="R18" s="240">
        <f t="shared" si="0"/>
        <v>0</v>
      </c>
      <c r="S18" s="239"/>
      <c r="T18" s="581"/>
    </row>
    <row r="19" spans="1:20" ht="17.25" customHeight="1" thickBot="1">
      <c r="A19" s="555"/>
      <c r="B19" s="557"/>
      <c r="C19" s="356" t="s">
        <v>275</v>
      </c>
      <c r="D19" s="359">
        <f>簡易収支計画!F39</f>
        <v>0</v>
      </c>
      <c r="E19" s="320" t="s">
        <v>93</v>
      </c>
      <c r="F19" s="382"/>
      <c r="G19" s="383"/>
      <c r="H19" s="383"/>
      <c r="I19" s="383"/>
      <c r="J19" s="383"/>
      <c r="K19" s="383"/>
      <c r="L19" s="383"/>
      <c r="M19" s="384"/>
      <c r="N19" s="384"/>
      <c r="O19" s="384"/>
      <c r="P19" s="384"/>
      <c r="Q19" s="385"/>
      <c r="R19" s="240">
        <f t="shared" si="0"/>
        <v>0</v>
      </c>
      <c r="S19" s="239"/>
      <c r="T19" s="581"/>
    </row>
    <row r="20" spans="1:20" ht="17.25" customHeight="1">
      <c r="A20" s="555"/>
      <c r="B20" s="558">
        <f>簡易収支計画!G4</f>
        <v>4</v>
      </c>
      <c r="C20" s="354" t="s">
        <v>272</v>
      </c>
      <c r="D20" s="357">
        <f>簡易収支計画!G36</f>
        <v>0</v>
      </c>
      <c r="E20" s="321" t="s">
        <v>45</v>
      </c>
      <c r="F20" s="45">
        <f>ROUND($D22*($F$5/100),0)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0">
        <f t="shared" si="0"/>
        <v>0</v>
      </c>
      <c r="S20" s="239"/>
      <c r="T20" s="581">
        <f t="shared" ref="T20" si="2">-(D20-SUM(R20:R23))</f>
        <v>0</v>
      </c>
    </row>
    <row r="21" spans="1:20" ht="17.25" customHeight="1">
      <c r="A21" s="555"/>
      <c r="B21" s="559"/>
      <c r="C21" s="355" t="s">
        <v>273</v>
      </c>
      <c r="D21" s="358">
        <f>簡易収支計画!G37</f>
        <v>0</v>
      </c>
      <c r="E21" s="321" t="s">
        <v>46</v>
      </c>
      <c r="G21" s="42">
        <f>ROUND(IF($H$5=1,($D22-F20)*(1-$J$5/100),0),0)</f>
        <v>0</v>
      </c>
      <c r="H21" s="6">
        <f>ROUND(IF($H$5=2,$D22*(1-$F$5/100)*(1-$J$5/100),0),0)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0">
        <f t="shared" si="0"/>
        <v>0</v>
      </c>
      <c r="S21" s="239"/>
      <c r="T21" s="581"/>
    </row>
    <row r="22" spans="1:20" ht="17.25" customHeight="1" thickBot="1">
      <c r="A22" s="555"/>
      <c r="B22" s="559"/>
      <c r="C22" s="355" t="s">
        <v>274</v>
      </c>
      <c r="D22" s="358">
        <f>簡易収支計画!G38</f>
        <v>0</v>
      </c>
      <c r="E22" s="321" t="s">
        <v>47</v>
      </c>
      <c r="F22" s="43"/>
      <c r="G22" s="43"/>
      <c r="H22" s="43">
        <f>ROUND(IF($H$5=1,IF($L$5=1,$D22-$D22*($F$5/100)-(G21+H21)-SUM(G23:H23),0),0),0)</f>
        <v>0</v>
      </c>
      <c r="I22" s="43">
        <f>ROUND(IF($H$5=1,IF($L$5=2,$D22-$D22*($F$5/100)-(G21+H21)-SUM(G23:I23),0),IF($L$5=1,$D22-$D22*($F$5/100)-(G21+H21)-SUM(H23:I23),0)),0)</f>
        <v>0</v>
      </c>
      <c r="J22" s="43">
        <f>ROUND(IF($H$5=1,IF($L$5=3,$D22-$D22*($F$5/100)-(G21+H21)-SUM(G23:J23),0),IF($L$5=2,$D22-$D22*($F$5/100)-(G21+H21)-SUM(H23:J23),0)),0)</f>
        <v>0</v>
      </c>
      <c r="K22" s="43">
        <f>ROUND(IF(AND($H$5=2,$L$5=3),$D22*(1-$F$5/100)*$J$5/100-SUM(H23:K23),IF(AND($H$5=1,$L$5=4),$D22*(1-$F$5/100)*$J$5/100-SUM(H23:K23),0)),0)</f>
        <v>0</v>
      </c>
      <c r="L22" s="43">
        <f>ROUND(IF(AND($H$5=2,$L$5=4),$D22*(1-$F$5/100)*$J$5/100-SUM(H23:L23),0),0)</f>
        <v>0</v>
      </c>
      <c r="M22" s="44"/>
      <c r="N22" s="44"/>
      <c r="O22" s="44"/>
      <c r="P22" s="44"/>
      <c r="Q22" s="43"/>
      <c r="R22" s="240">
        <f t="shared" si="0"/>
        <v>0</v>
      </c>
      <c r="S22" s="239"/>
      <c r="T22" s="581"/>
    </row>
    <row r="23" spans="1:20" ht="17.25" customHeight="1" thickBot="1">
      <c r="A23" s="555"/>
      <c r="B23" s="560"/>
      <c r="C23" s="356" t="s">
        <v>275</v>
      </c>
      <c r="D23" s="359">
        <f>簡易収支計画!G39</f>
        <v>0</v>
      </c>
      <c r="E23" s="320" t="s">
        <v>93</v>
      </c>
      <c r="F23" s="382"/>
      <c r="G23" s="383"/>
      <c r="H23" s="383"/>
      <c r="I23" s="383"/>
      <c r="J23" s="383"/>
      <c r="K23" s="383"/>
      <c r="L23" s="383"/>
      <c r="M23" s="384"/>
      <c r="N23" s="384"/>
      <c r="O23" s="384"/>
      <c r="P23" s="384"/>
      <c r="Q23" s="385"/>
      <c r="R23" s="240">
        <f t="shared" si="0"/>
        <v>0</v>
      </c>
      <c r="S23" s="239"/>
      <c r="T23" s="581"/>
    </row>
    <row r="24" spans="1:20" ht="17.25" customHeight="1">
      <c r="A24" s="555"/>
      <c r="B24" s="558">
        <f>簡易収支計画!H4</f>
        <v>5</v>
      </c>
      <c r="C24" s="354" t="s">
        <v>272</v>
      </c>
      <c r="D24" s="357">
        <f>簡易収支計画!H36</f>
        <v>0</v>
      </c>
      <c r="E24" s="321" t="s">
        <v>45</v>
      </c>
      <c r="F24" s="45"/>
      <c r="G24" s="45">
        <f>ROUND($D26*($F$5/100),0)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0">
        <f t="shared" si="0"/>
        <v>0</v>
      </c>
      <c r="S24" s="239"/>
      <c r="T24" s="581">
        <f t="shared" ref="T24" si="3">-(D24-SUM(R24:R27))</f>
        <v>0</v>
      </c>
    </row>
    <row r="25" spans="1:20" ht="17.25" customHeight="1">
      <c r="A25" s="555"/>
      <c r="B25" s="559"/>
      <c r="C25" s="355" t="s">
        <v>273</v>
      </c>
      <c r="D25" s="358">
        <f>簡易収支計画!H37</f>
        <v>0</v>
      </c>
      <c r="E25" s="321" t="s">
        <v>46</v>
      </c>
      <c r="F25" s="6"/>
      <c r="H25" s="42">
        <f>ROUND(IF($H$5=1,($D26-G24)*(1-$J$5/100),0),0)</f>
        <v>0</v>
      </c>
      <c r="I25" s="6">
        <f>ROUND(IF($H$5=2,$D26*(1-$F$5/100)*(1-$J$5/100),0),0)</f>
        <v>0</v>
      </c>
      <c r="J25" s="6"/>
      <c r="K25" s="6"/>
      <c r="L25" s="6"/>
      <c r="M25" s="7"/>
      <c r="N25" s="7"/>
      <c r="O25" s="7"/>
      <c r="P25" s="7"/>
      <c r="Q25" s="6"/>
      <c r="R25" s="240">
        <f t="shared" si="0"/>
        <v>0</v>
      </c>
      <c r="S25" s="239"/>
      <c r="T25" s="581"/>
    </row>
    <row r="26" spans="1:20" ht="17.25" customHeight="1" thickBot="1">
      <c r="A26" s="555"/>
      <c r="B26" s="559"/>
      <c r="C26" s="355" t="s">
        <v>274</v>
      </c>
      <c r="D26" s="358">
        <f>簡易収支計画!H38</f>
        <v>0</v>
      </c>
      <c r="E26" s="321" t="s">
        <v>47</v>
      </c>
      <c r="F26" s="6"/>
      <c r="G26" s="43"/>
      <c r="H26" s="43"/>
      <c r="I26" s="43">
        <f>ROUND(IF($H$5=1,IF($L$5=1,$D26-$D26*($F$5/100)-(H25+I25)-SUM(H27:I27),0),0),0)</f>
        <v>0</v>
      </c>
      <c r="J26" s="43">
        <f>ROUND(IF($H$5=1,IF($L$5=2,$D26-$D26*($F$5/100)-(H25+I25)-SUM(H27:J27),0),IF($L$5=1,$D26-$D26*($F$5/100)-(H25+I25)-SUM(I27:J27),0)),0)</f>
        <v>0</v>
      </c>
      <c r="K26" s="43">
        <f>ROUND(IF($H$5=1,IF($L$5=3,$D26-$D26*($F$5/100)-(H25+I25)-SUM(H27:K27),0),IF($L$5=2,$D26-$D26*($F$5/100)-(H25+I25)-SUM(I27:K27),0)),0)</f>
        <v>0</v>
      </c>
      <c r="L26" s="43">
        <f>ROUND(IF(AND($H$5=2,$L$5=3),$D26*(1-$F$5/100)*$J$5/100-SUM(I27:L27),IF(AND($H$5=1,$L$5=4),$D26*(1-$F$5/100)*$J$5/100-SUM(I27:L27),0)),0)</f>
        <v>0</v>
      </c>
      <c r="M26" s="7">
        <f>ROUND(IF(AND($H$5=2,$L$5=4),$D26*(1-$F$5/100)*$J$5/100-SUM(I27:M27),0),0)</f>
        <v>0</v>
      </c>
      <c r="N26" s="7"/>
      <c r="O26" s="7"/>
      <c r="P26" s="7"/>
      <c r="Q26" s="6"/>
      <c r="R26" s="240">
        <f t="shared" si="0"/>
        <v>0</v>
      </c>
      <c r="S26" s="239"/>
      <c r="T26" s="581"/>
    </row>
    <row r="27" spans="1:20" ht="17.25" customHeight="1" thickBot="1">
      <c r="A27" s="555"/>
      <c r="B27" s="560"/>
      <c r="C27" s="356" t="s">
        <v>275</v>
      </c>
      <c r="D27" s="359">
        <f>簡易収支計画!H39</f>
        <v>0</v>
      </c>
      <c r="E27" s="321" t="s">
        <v>93</v>
      </c>
      <c r="F27" s="382"/>
      <c r="G27" s="383"/>
      <c r="H27" s="383"/>
      <c r="I27" s="383"/>
      <c r="J27" s="383"/>
      <c r="K27" s="383"/>
      <c r="L27" s="383"/>
      <c r="M27" s="384"/>
      <c r="N27" s="384"/>
      <c r="O27" s="384"/>
      <c r="P27" s="384"/>
      <c r="Q27" s="385"/>
      <c r="R27" s="240">
        <f t="shared" si="0"/>
        <v>0</v>
      </c>
      <c r="S27" s="239"/>
      <c r="T27" s="581"/>
    </row>
    <row r="28" spans="1:20" ht="17.25" customHeight="1">
      <c r="A28" s="555"/>
      <c r="B28" s="558">
        <f>簡易収支計画!I4</f>
        <v>6</v>
      </c>
      <c r="C28" s="354" t="s">
        <v>272</v>
      </c>
      <c r="D28" s="357">
        <f>簡易収支計画!I36</f>
        <v>0</v>
      </c>
      <c r="E28" s="321" t="s">
        <v>45</v>
      </c>
      <c r="F28" s="6"/>
      <c r="G28" s="6"/>
      <c r="H28" s="45">
        <f>ROUND($D30*($F$5/100),0)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0">
        <f t="shared" si="0"/>
        <v>0</v>
      </c>
      <c r="S28" s="239"/>
      <c r="T28" s="581">
        <f t="shared" ref="T28" si="4">-(D28-SUM(R28:R31))</f>
        <v>0</v>
      </c>
    </row>
    <row r="29" spans="1:20" ht="17.25" customHeight="1">
      <c r="A29" s="555"/>
      <c r="B29" s="559"/>
      <c r="C29" s="355" t="s">
        <v>273</v>
      </c>
      <c r="D29" s="358">
        <f>簡易収支計画!I37</f>
        <v>0</v>
      </c>
      <c r="E29" s="321" t="s">
        <v>46</v>
      </c>
      <c r="F29" s="6"/>
      <c r="G29" s="6"/>
      <c r="I29" s="42">
        <f>ROUND(IF($H$5=1,($D30-H28)*(1-$J$5/100),0),0)</f>
        <v>0</v>
      </c>
      <c r="J29" s="6">
        <f>ROUND(IF($H$5=2,$D30*(1-$F$5/100)*(1-$J$5/100),0),0)</f>
        <v>0</v>
      </c>
      <c r="K29" s="6"/>
      <c r="L29" s="6"/>
      <c r="M29" s="6"/>
      <c r="N29" s="7"/>
      <c r="O29" s="7"/>
      <c r="P29" s="7"/>
      <c r="Q29" s="6"/>
      <c r="R29" s="240">
        <f t="shared" si="0"/>
        <v>0</v>
      </c>
      <c r="S29" s="239"/>
      <c r="T29" s="581"/>
    </row>
    <row r="30" spans="1:20" ht="17.25" customHeight="1" thickBot="1">
      <c r="A30" s="555"/>
      <c r="B30" s="559"/>
      <c r="C30" s="355" t="s">
        <v>274</v>
      </c>
      <c r="D30" s="358">
        <f>簡易収支計画!I38</f>
        <v>0</v>
      </c>
      <c r="E30" s="321" t="s">
        <v>47</v>
      </c>
      <c r="F30" s="6"/>
      <c r="G30" s="6"/>
      <c r="H30" s="43"/>
      <c r="I30" s="43"/>
      <c r="J30" s="43">
        <f>ROUND(IF($H$5=1,IF($L$5=1,$D30-$D30*($F$5/100)-(I29+J29)-SUM(I31:J31),0),0),0)</f>
        <v>0</v>
      </c>
      <c r="K30" s="43">
        <f>ROUND(IF($H$5=1,IF($L$5=2,$D30-$D30*($F$5/100)-(I29+J29)-SUM(I31:K31),0),IF($L$5=1,$D30-$D30*($F$5/100)-(I29+J29)-SUM(J31:K31),0)),0)</f>
        <v>0</v>
      </c>
      <c r="L30" s="43">
        <f>ROUND(IF($H$5=1,IF($L$5=3,$D30-$D30*($F$5/100)-(I29+J29)-SUM(I31:L31),0),IF($L$5=2,$D30-$D30*($F$5/100)-(I29+J29)-SUM(J31:L31),0)),0)</f>
        <v>0</v>
      </c>
      <c r="M30" s="43">
        <f>ROUND(IF(AND($H$5=2,$L$5=3),$D30*(1-$F$5/100)*$J$5/100-SUM(J31:M31),IF(AND($H$5=1,$L$5=4),$D30*(1-$F$5/100)*$J$5/100-SUM(J31:M31),0)),0)</f>
        <v>0</v>
      </c>
      <c r="N30" s="7">
        <f>ROUND(IF(AND($H$5=2,$L$5=4),$D30*(1-$F$5/100)*$J$5/100-SUM(J31:N31),0),0)</f>
        <v>0</v>
      </c>
      <c r="O30" s="7"/>
      <c r="P30" s="7"/>
      <c r="Q30" s="6"/>
      <c r="R30" s="240">
        <f t="shared" si="0"/>
        <v>0</v>
      </c>
      <c r="S30" s="239"/>
      <c r="T30" s="581"/>
    </row>
    <row r="31" spans="1:20" ht="17.25" customHeight="1" thickBot="1">
      <c r="A31" s="555"/>
      <c r="B31" s="560"/>
      <c r="C31" s="356" t="s">
        <v>275</v>
      </c>
      <c r="D31" s="359">
        <f>簡易収支計画!I39</f>
        <v>0</v>
      </c>
      <c r="E31" s="321" t="s">
        <v>93</v>
      </c>
      <c r="F31" s="382"/>
      <c r="G31" s="383"/>
      <c r="H31" s="383"/>
      <c r="I31" s="383"/>
      <c r="J31" s="383"/>
      <c r="K31" s="383"/>
      <c r="L31" s="383"/>
      <c r="M31" s="384"/>
      <c r="N31" s="384"/>
      <c r="O31" s="384"/>
      <c r="P31" s="384"/>
      <c r="Q31" s="385"/>
      <c r="R31" s="240">
        <f t="shared" si="0"/>
        <v>0</v>
      </c>
      <c r="S31" s="239"/>
      <c r="T31" s="581"/>
    </row>
    <row r="32" spans="1:20" ht="17.25" customHeight="1">
      <c r="A32" s="555"/>
      <c r="B32" s="558">
        <f>簡易収支計画!J4</f>
        <v>7</v>
      </c>
      <c r="C32" s="354" t="s">
        <v>272</v>
      </c>
      <c r="D32" s="357">
        <f>簡易収支計画!J36</f>
        <v>0</v>
      </c>
      <c r="E32" s="321" t="s">
        <v>45</v>
      </c>
      <c r="F32" s="6"/>
      <c r="G32" s="6"/>
      <c r="H32" s="6"/>
      <c r="I32" s="45">
        <f>ROUND($D34*($F$5/100),0)</f>
        <v>0</v>
      </c>
      <c r="J32" s="45"/>
      <c r="K32" s="45"/>
      <c r="L32" s="45"/>
      <c r="M32" s="45"/>
      <c r="N32" s="45"/>
      <c r="O32" s="7"/>
      <c r="P32" s="7"/>
      <c r="Q32" s="6"/>
      <c r="R32" s="240">
        <f t="shared" si="0"/>
        <v>0</v>
      </c>
      <c r="S32" s="239"/>
      <c r="T32" s="581">
        <f t="shared" ref="T32" si="5">-(D32-SUM(R32:R35))</f>
        <v>0</v>
      </c>
    </row>
    <row r="33" spans="1:20" ht="17.25" customHeight="1">
      <c r="A33" s="555"/>
      <c r="B33" s="559"/>
      <c r="C33" s="355" t="s">
        <v>273</v>
      </c>
      <c r="D33" s="358">
        <f>簡易収支計画!J37</f>
        <v>0</v>
      </c>
      <c r="E33" s="321" t="s">
        <v>46</v>
      </c>
      <c r="F33" s="6"/>
      <c r="G33" s="6"/>
      <c r="H33" s="6"/>
      <c r="J33" s="42">
        <f>ROUND(IF($H$5=1,($D34-I32)*(1-$J$5/100),0),0)</f>
        <v>0</v>
      </c>
      <c r="K33" s="6">
        <f>ROUND(IF($H$5=2,$D34*(1-$F$5/100)*(1-$J$5/100),0),0)</f>
        <v>0</v>
      </c>
      <c r="L33" s="6"/>
      <c r="M33" s="6"/>
      <c r="N33" s="6"/>
      <c r="O33" s="7"/>
      <c r="P33" s="7"/>
      <c r="Q33" s="6"/>
      <c r="R33" s="240">
        <f t="shared" si="0"/>
        <v>0</v>
      </c>
      <c r="S33" s="239"/>
      <c r="T33" s="581"/>
    </row>
    <row r="34" spans="1:20" ht="17.25" customHeight="1" thickBot="1">
      <c r="A34" s="555"/>
      <c r="B34" s="559"/>
      <c r="C34" s="355" t="s">
        <v>274</v>
      </c>
      <c r="D34" s="358">
        <f>簡易収支計画!J38</f>
        <v>0</v>
      </c>
      <c r="E34" s="321" t="s">
        <v>47</v>
      </c>
      <c r="F34" s="6"/>
      <c r="G34" s="6"/>
      <c r="H34" s="6"/>
      <c r="I34" s="43"/>
      <c r="J34" s="43"/>
      <c r="K34" s="43">
        <f>ROUND(IF($H$5=1,IF($L$5=1,$D34-$D34*($F$5/100)-(J33+K33)-SUM(J35:K35),0),0),0)</f>
        <v>0</v>
      </c>
      <c r="L34" s="43">
        <f>ROUND(IF($H$5=1,IF($L$5=2,$D34-$D34*($F$5/100)-(J33+K33)-SUM(J35:L35),0),IF($L$5=1,$D34-$D34*($F$5/100)-(J33+K33)-SUM(K35:L35),0)),0)</f>
        <v>0</v>
      </c>
      <c r="M34" s="43">
        <f>ROUND(IF($H$5=1,IF($L$5=3,$D34-$D34*($F$5/100)-(J33+K33)-SUM(J35:M35),0),IF($L$5=2,$D34-$D34*($F$5/100)-(J33+K33)-SUM(K35:M35),0)),0)</f>
        <v>0</v>
      </c>
      <c r="N34" s="43">
        <f>ROUND(IF(AND($H$5=2,$L$5=3),$D34*(1-$F$5/100)*$J$5/100-SUM(K35:N35),IF(AND($H$5=1,$L$5=4),$D34*(1-$F$5/100)*$J$5/100-SUM(K35:N35),0)),0)</f>
        <v>0</v>
      </c>
      <c r="O34" s="7">
        <f>ROUND(IF(AND($H$5=2,$L$5=4),$D34*(1-$F$5/100)*$J$5/100-SUM(K35:O35),0),0)</f>
        <v>0</v>
      </c>
      <c r="P34" s="7"/>
      <c r="Q34" s="6"/>
      <c r="R34" s="240">
        <f t="shared" si="0"/>
        <v>0</v>
      </c>
      <c r="S34" s="239"/>
      <c r="T34" s="581"/>
    </row>
    <row r="35" spans="1:20" ht="17.25" customHeight="1" thickBot="1">
      <c r="A35" s="555"/>
      <c r="B35" s="560"/>
      <c r="C35" s="356" t="s">
        <v>275</v>
      </c>
      <c r="D35" s="359">
        <f>簡易収支計画!J39</f>
        <v>0</v>
      </c>
      <c r="E35" s="321" t="s">
        <v>93</v>
      </c>
      <c r="F35" s="382"/>
      <c r="G35" s="383"/>
      <c r="H35" s="383"/>
      <c r="I35" s="383"/>
      <c r="J35" s="383"/>
      <c r="K35" s="383"/>
      <c r="L35" s="383"/>
      <c r="M35" s="384"/>
      <c r="N35" s="384"/>
      <c r="O35" s="384"/>
      <c r="P35" s="384"/>
      <c r="Q35" s="385"/>
      <c r="R35" s="240">
        <f t="shared" si="0"/>
        <v>0</v>
      </c>
      <c r="S35" s="239"/>
      <c r="T35" s="581"/>
    </row>
    <row r="36" spans="1:20" ht="17.25" customHeight="1">
      <c r="A36" s="555"/>
      <c r="B36" s="610">
        <f>簡易収支計画!K4</f>
        <v>8</v>
      </c>
      <c r="C36" s="354" t="s">
        <v>272</v>
      </c>
      <c r="D36" s="357">
        <f>簡易収支計画!K36</f>
        <v>0</v>
      </c>
      <c r="E36" s="321" t="s">
        <v>45</v>
      </c>
      <c r="F36" s="6"/>
      <c r="G36" s="6"/>
      <c r="H36" s="6"/>
      <c r="I36" s="6"/>
      <c r="J36" s="45">
        <f>ROUND($D38*($F$5/100),0)</f>
        <v>0</v>
      </c>
      <c r="K36" s="45"/>
      <c r="L36" s="45"/>
      <c r="M36" s="45"/>
      <c r="N36" s="45"/>
      <c r="O36" s="45"/>
      <c r="P36" s="7"/>
      <c r="Q36" s="6"/>
      <c r="R36" s="240">
        <f t="shared" si="0"/>
        <v>0</v>
      </c>
      <c r="S36" s="239"/>
      <c r="T36" s="581">
        <f t="shared" ref="T36" si="6">-(D36-SUM(R36:R39))</f>
        <v>0</v>
      </c>
    </row>
    <row r="37" spans="1:20" ht="17.25" customHeight="1">
      <c r="A37" s="555"/>
      <c r="B37" s="611"/>
      <c r="C37" s="355" t="s">
        <v>273</v>
      </c>
      <c r="D37" s="358">
        <f>簡易収支計画!K37</f>
        <v>0</v>
      </c>
      <c r="E37" s="321" t="s">
        <v>46</v>
      </c>
      <c r="F37" s="6"/>
      <c r="G37" s="6"/>
      <c r="H37" s="6"/>
      <c r="I37" s="6"/>
      <c r="K37" s="42">
        <f>ROUND(IF($H$5=1,($D38-J36)*(1-$J$5/100),0),0)</f>
        <v>0</v>
      </c>
      <c r="L37" s="6">
        <f>ROUND(IF($H$5=2,$D38*(1-$F$5/100)*(1-$J$5/100),0),0)</f>
        <v>0</v>
      </c>
      <c r="M37" s="6"/>
      <c r="N37" s="6"/>
      <c r="O37" s="6"/>
      <c r="P37" s="7"/>
      <c r="Q37" s="6"/>
      <c r="R37" s="240">
        <f t="shared" si="0"/>
        <v>0</v>
      </c>
      <c r="S37" s="239"/>
      <c r="T37" s="581"/>
    </row>
    <row r="38" spans="1:20" ht="17.25" customHeight="1" thickBot="1">
      <c r="A38" s="555"/>
      <c r="B38" s="611"/>
      <c r="C38" s="355" t="s">
        <v>274</v>
      </c>
      <c r="D38" s="358">
        <f>簡易収支計画!K38</f>
        <v>0</v>
      </c>
      <c r="E38" s="321" t="s">
        <v>47</v>
      </c>
      <c r="F38" s="6"/>
      <c r="G38" s="6"/>
      <c r="H38" s="6"/>
      <c r="I38" s="6"/>
      <c r="J38" s="43"/>
      <c r="K38" s="43"/>
      <c r="L38" s="43">
        <f>ROUND(IF($H$5=1,IF($L$5=1,$D38-$D38*($F$5/100)-(K37+L37)-SUM(K39:L39),0),0),0)</f>
        <v>0</v>
      </c>
      <c r="M38" s="43">
        <f>ROUND(IF($H$5=1,IF($L$5=2,$D38-$D38*($F$5/100)-(K37+L37)-SUM(K39:M39),0),IF($L$5=1,$D38-$D38*($F$5/100)-(K37+L37)-SUM(L39:M39),0)),0)</f>
        <v>0</v>
      </c>
      <c r="N38" s="43">
        <f>ROUND(IF($H$5=1,IF($L$5=3,$D38-$D38*($F$5/100)-(K37+L37)-SUM(K39:N39),0),IF($L$5=2,$D38-$D38*($F$5/100)-(K37+L37)-SUM(L39:N39),0)),0)</f>
        <v>0</v>
      </c>
      <c r="O38" s="43">
        <f>ROUND(IF(AND($H$5=2,$L$5=3),$D38*(1-$F$5/100)*$J$5/100-SUM(L39:O39),IF(AND($H$5=1,$L$5=4),$D38*(1-$F$5/100)*$J$5/100-SUM(L39:O39),0)),0)</f>
        <v>0</v>
      </c>
      <c r="P38" s="7">
        <f>ROUND(IF(AND($H$5=2,$L$5=4),$D38*(1-$F$5/100)*$J$5/100-SUM(L39:P39),0),0)</f>
        <v>0</v>
      </c>
      <c r="Q38" s="6"/>
      <c r="R38" s="240">
        <f t="shared" si="0"/>
        <v>0</v>
      </c>
      <c r="S38" s="239"/>
      <c r="T38" s="581"/>
    </row>
    <row r="39" spans="1:20" ht="17.25" customHeight="1" thickBot="1">
      <c r="A39" s="555"/>
      <c r="B39" s="612"/>
      <c r="C39" s="356" t="s">
        <v>275</v>
      </c>
      <c r="D39" s="359">
        <f>簡易収支計画!K39</f>
        <v>0</v>
      </c>
      <c r="E39" s="321" t="s">
        <v>93</v>
      </c>
      <c r="F39" s="382"/>
      <c r="G39" s="383"/>
      <c r="H39" s="383"/>
      <c r="I39" s="383"/>
      <c r="J39" s="383"/>
      <c r="K39" s="383"/>
      <c r="L39" s="383"/>
      <c r="M39" s="384"/>
      <c r="N39" s="384"/>
      <c r="O39" s="384"/>
      <c r="P39" s="384"/>
      <c r="Q39" s="385"/>
      <c r="R39" s="240">
        <f t="shared" si="0"/>
        <v>0</v>
      </c>
      <c r="S39" s="239"/>
      <c r="T39" s="581"/>
    </row>
    <row r="40" spans="1:20" ht="17.25" customHeight="1">
      <c r="A40" s="555"/>
      <c r="B40" s="558">
        <f>簡易収支計画!L4</f>
        <v>9</v>
      </c>
      <c r="C40" s="354" t="s">
        <v>272</v>
      </c>
      <c r="D40" s="357">
        <f>簡易収支計画!L36</f>
        <v>0</v>
      </c>
      <c r="E40" s="321" t="s">
        <v>45</v>
      </c>
      <c r="F40" s="6"/>
      <c r="G40" s="6"/>
      <c r="H40" s="6"/>
      <c r="I40" s="6"/>
      <c r="J40" s="6"/>
      <c r="K40" s="45">
        <f>ROUND($D42*($F$5/100),0)</f>
        <v>0</v>
      </c>
      <c r="L40" s="45"/>
      <c r="M40" s="45"/>
      <c r="N40" s="45"/>
      <c r="O40" s="45"/>
      <c r="P40" s="45"/>
      <c r="Q40" s="6"/>
      <c r="R40" s="240">
        <f t="shared" si="0"/>
        <v>0</v>
      </c>
      <c r="S40" s="239"/>
      <c r="T40" s="581">
        <f t="shared" ref="T40" si="7">-(D40-SUM(R40:R43))</f>
        <v>0</v>
      </c>
    </row>
    <row r="41" spans="1:20" ht="17.25" customHeight="1">
      <c r="A41" s="555"/>
      <c r="B41" s="559"/>
      <c r="C41" s="355" t="s">
        <v>273</v>
      </c>
      <c r="D41" s="358">
        <f>簡易収支計画!L37</f>
        <v>0</v>
      </c>
      <c r="E41" s="321" t="s">
        <v>46</v>
      </c>
      <c r="F41" s="6"/>
      <c r="G41" s="6"/>
      <c r="H41" s="6"/>
      <c r="I41" s="6"/>
      <c r="J41" s="6"/>
      <c r="L41" s="42">
        <f>ROUND(IF($H$5=1,($D42-K40)*(1-$J$5/100),0),0)</f>
        <v>0</v>
      </c>
      <c r="M41" s="6">
        <f>ROUND(IF($H$5=2,$D42*(1-$F$5/100)*(1-$J$5/100),0),0)</f>
        <v>0</v>
      </c>
      <c r="N41" s="6"/>
      <c r="O41" s="6"/>
      <c r="P41" s="6"/>
      <c r="Q41" s="6"/>
      <c r="R41" s="240">
        <f t="shared" si="0"/>
        <v>0</v>
      </c>
      <c r="S41" s="239"/>
      <c r="T41" s="581"/>
    </row>
    <row r="42" spans="1:20" ht="17.25" customHeight="1" thickBot="1">
      <c r="A42" s="555"/>
      <c r="B42" s="559"/>
      <c r="C42" s="355" t="s">
        <v>274</v>
      </c>
      <c r="D42" s="358">
        <f>簡易収支計画!L38</f>
        <v>0</v>
      </c>
      <c r="E42" s="321" t="s">
        <v>47</v>
      </c>
      <c r="F42" s="6"/>
      <c r="G42" s="6"/>
      <c r="H42" s="6"/>
      <c r="I42" s="6"/>
      <c r="J42" s="6"/>
      <c r="K42" s="43"/>
      <c r="L42" s="43"/>
      <c r="M42" s="43">
        <f>ROUND(IF($H$5=1,IF($L$5=1,$D42-$D42*($F$5/100)-(L41+M41)-SUM(L43:M43),0),0),0)</f>
        <v>0</v>
      </c>
      <c r="N42" s="43">
        <f>ROUND(IF($H$5=1,IF($L$5=2,$D42-$D42*($F$5/100)-(L41+M41)-SUM(L43:N43),0),IF($L$5=1,$D42-$D42*($F$5/100)-(L41+M41)-SUM(M43:N43),0)),0)</f>
        <v>0</v>
      </c>
      <c r="O42" s="43">
        <f>ROUND(IF($H$5=1,IF($L$5=3,$D42-$D42*($F$5/100)-(L41+M41)-SUM(L43:O43),0),IF($L$5=2,$D42-$D42*($F$5/100)-(L41+M41)-SUM(M43:O43),0)),0)</f>
        <v>0</v>
      </c>
      <c r="P42" s="43">
        <f>ROUND(IF(AND($H$5=2,$L$5=3),$D42*(1-$F$5/100)*$J$5/100-SUM(M43:P43),IF(AND($H$5=1,$L$5=4),$D42*(1-$F$5/100)*$J$5/100-SUM(M43:P43),0)),0)</f>
        <v>0</v>
      </c>
      <c r="Q42" s="6">
        <f>ROUND(IF(AND($H$5=2,$L$5=4),$D42*(1-$F$5/100)*$J$5/100-SUM(M43:Q43),0),0)</f>
        <v>0</v>
      </c>
      <c r="R42" s="240">
        <f t="shared" si="0"/>
        <v>0</v>
      </c>
      <c r="S42" s="239"/>
      <c r="T42" s="581"/>
    </row>
    <row r="43" spans="1:20" ht="17.25" customHeight="1" thickBot="1">
      <c r="A43" s="555"/>
      <c r="B43" s="560"/>
      <c r="C43" s="356" t="s">
        <v>275</v>
      </c>
      <c r="D43" s="359">
        <f>簡易収支計画!L39</f>
        <v>0</v>
      </c>
      <c r="E43" s="321" t="s">
        <v>93</v>
      </c>
      <c r="F43" s="382"/>
      <c r="G43" s="383"/>
      <c r="H43" s="383"/>
      <c r="I43" s="383"/>
      <c r="J43" s="383"/>
      <c r="K43" s="383"/>
      <c r="L43" s="383"/>
      <c r="M43" s="384"/>
      <c r="N43" s="384"/>
      <c r="O43" s="384"/>
      <c r="P43" s="384"/>
      <c r="Q43" s="385"/>
      <c r="R43" s="240">
        <f t="shared" si="0"/>
        <v>0</v>
      </c>
      <c r="S43" s="239"/>
      <c r="T43" s="581"/>
    </row>
    <row r="44" spans="1:20" ht="17.25" customHeight="1">
      <c r="A44" s="555"/>
      <c r="B44" s="558">
        <f>簡易収支計画!M4</f>
        <v>10</v>
      </c>
      <c r="C44" s="354" t="s">
        <v>272</v>
      </c>
      <c r="D44" s="357">
        <f>簡易収支計画!M36</f>
        <v>0</v>
      </c>
      <c r="E44" s="321" t="s">
        <v>45</v>
      </c>
      <c r="F44" s="6"/>
      <c r="G44" s="6"/>
      <c r="H44" s="6"/>
      <c r="I44" s="6"/>
      <c r="J44" s="6"/>
      <c r="K44" s="6"/>
      <c r="L44" s="45">
        <f>ROUND($D46*($F$5/100),0)</f>
        <v>0</v>
      </c>
      <c r="M44" s="45"/>
      <c r="N44" s="45"/>
      <c r="O44" s="45"/>
      <c r="P44" s="45"/>
      <c r="Q44" s="45"/>
      <c r="R44" s="240">
        <f t="shared" si="0"/>
        <v>0</v>
      </c>
      <c r="S44" s="239"/>
      <c r="T44" s="581">
        <f t="shared" ref="T44" si="8">-(D44-SUM(R44:R47))</f>
        <v>0</v>
      </c>
    </row>
    <row r="45" spans="1:20" ht="17.25" customHeight="1">
      <c r="A45" s="555"/>
      <c r="B45" s="559"/>
      <c r="C45" s="355" t="s">
        <v>273</v>
      </c>
      <c r="D45" s="358">
        <f>簡易収支計画!M37</f>
        <v>0</v>
      </c>
      <c r="E45" s="321" t="s">
        <v>46</v>
      </c>
      <c r="F45" s="6"/>
      <c r="G45" s="6"/>
      <c r="H45" s="6"/>
      <c r="I45" s="6"/>
      <c r="J45" s="6"/>
      <c r="K45" s="6"/>
      <c r="M45" s="42">
        <f>ROUND(IF($H$5=1,($D46-L44)*(1-$J$5/100),0),0)</f>
        <v>0</v>
      </c>
      <c r="N45" s="6">
        <f>ROUND(IF($H$5=2,$D46*(1-$F$5/100)*(1-$J$5/100),0),0)</f>
        <v>0</v>
      </c>
      <c r="O45" s="6"/>
      <c r="P45" s="6"/>
      <c r="Q45" s="6"/>
      <c r="R45" s="240">
        <f t="shared" si="0"/>
        <v>0</v>
      </c>
      <c r="S45" s="239"/>
      <c r="T45" s="581"/>
    </row>
    <row r="46" spans="1:20" ht="17.25" customHeight="1" thickBot="1">
      <c r="A46" s="555"/>
      <c r="B46" s="559"/>
      <c r="C46" s="355" t="s">
        <v>274</v>
      </c>
      <c r="D46" s="358">
        <f>簡易収支計画!M38</f>
        <v>0</v>
      </c>
      <c r="E46" s="321" t="s">
        <v>47</v>
      </c>
      <c r="F46" s="6"/>
      <c r="G46" s="6"/>
      <c r="H46" s="6"/>
      <c r="I46" s="6"/>
      <c r="J46" s="6"/>
      <c r="K46" s="6"/>
      <c r="L46" s="43"/>
      <c r="M46" s="43"/>
      <c r="N46" s="43">
        <f>ROUND(IF($H$5=1,IF($L$5=1,$D46-$D46*($F$5/100)-(M45+N45)-SUM(M47:N47),0),0),0)</f>
        <v>0</v>
      </c>
      <c r="O46" s="43">
        <f>ROUND(IF($H$5=1,IF($L$5=2,$D46-$D46*($F$5/100)-(M45+N45)-SUM(M47:O47),0),IF($L$5=1,$D46-$D46*($F$5/100)-(M45+N45)-SUM(N47:O47),0)),0)</f>
        <v>0</v>
      </c>
      <c r="P46" s="43">
        <f>ROUND(IF($H$5=1,IF($L$5=3,$D46-$D46*($F$5/100)-(M45+N45)-SUM(M47:P47),0),IF($L$5=2,$D46-$D46*($F$5/100)-(M45+N45)-SUM(N47:P47),0)),0)</f>
        <v>0</v>
      </c>
      <c r="Q46" s="43">
        <f>ROUND(IF(AND($H$5=2,$L$5=3),$D46*(1-$F$5/100)*$J$5/100-SUM(N47:Q47),IF(AND($H$5=1,$L$5=4),$D46*(1-$F$5/100)*$J$5/100-SUM(N47:Q47),0)),0)</f>
        <v>0</v>
      </c>
      <c r="R46" s="240">
        <f t="shared" si="0"/>
        <v>0</v>
      </c>
      <c r="S46" s="239"/>
      <c r="T46" s="581"/>
    </row>
    <row r="47" spans="1:20" ht="17.25" customHeight="1" thickBot="1">
      <c r="A47" s="555"/>
      <c r="B47" s="560"/>
      <c r="C47" s="356" t="s">
        <v>275</v>
      </c>
      <c r="D47" s="359">
        <f>簡易収支計画!M39</f>
        <v>0</v>
      </c>
      <c r="E47" s="321" t="s">
        <v>93</v>
      </c>
      <c r="F47" s="382"/>
      <c r="G47" s="383"/>
      <c r="H47" s="383"/>
      <c r="I47" s="383"/>
      <c r="J47" s="383"/>
      <c r="K47" s="383"/>
      <c r="L47" s="383"/>
      <c r="M47" s="384"/>
      <c r="N47" s="384"/>
      <c r="O47" s="384"/>
      <c r="P47" s="384"/>
      <c r="Q47" s="385"/>
      <c r="R47" s="240">
        <f t="shared" si="0"/>
        <v>0</v>
      </c>
      <c r="S47" s="239"/>
      <c r="T47" s="581"/>
    </row>
    <row r="48" spans="1:20" ht="17.25" customHeight="1">
      <c r="A48" s="555"/>
      <c r="B48" s="558">
        <f>簡易収支計画!N4</f>
        <v>11</v>
      </c>
      <c r="C48" s="354" t="s">
        <v>272</v>
      </c>
      <c r="D48" s="357">
        <f>簡易収支計画!N36</f>
        <v>0</v>
      </c>
      <c r="E48" s="321" t="s">
        <v>45</v>
      </c>
      <c r="F48" s="6"/>
      <c r="G48" s="6"/>
      <c r="H48" s="6"/>
      <c r="I48" s="6"/>
      <c r="J48" s="6"/>
      <c r="K48" s="6"/>
      <c r="L48" s="6"/>
      <c r="M48" s="45">
        <f>ROUND($D50*($F$5/100),0)</f>
        <v>0</v>
      </c>
      <c r="N48" s="45"/>
      <c r="O48" s="45"/>
      <c r="P48" s="45"/>
      <c r="Q48" s="45"/>
      <c r="R48" s="240">
        <f t="shared" si="0"/>
        <v>0</v>
      </c>
      <c r="S48" s="239"/>
      <c r="T48" s="581">
        <f t="shared" ref="T48" si="9">-(D48-SUM(R48:R51))</f>
        <v>0</v>
      </c>
    </row>
    <row r="49" spans="1:20" ht="17.25" customHeight="1">
      <c r="A49" s="555"/>
      <c r="B49" s="559"/>
      <c r="C49" s="355" t="s">
        <v>273</v>
      </c>
      <c r="D49" s="358">
        <f>簡易収支計画!N37</f>
        <v>0</v>
      </c>
      <c r="E49" s="321" t="s">
        <v>46</v>
      </c>
      <c r="F49" s="6"/>
      <c r="G49" s="6"/>
      <c r="H49" s="6"/>
      <c r="I49" s="6"/>
      <c r="J49" s="6"/>
      <c r="K49" s="6"/>
      <c r="L49" s="6"/>
      <c r="N49" s="42">
        <f>ROUND(IF($H$5=1,($D50-M48)*(1-$J$5/100),0),0)</f>
        <v>0</v>
      </c>
      <c r="O49" s="6">
        <f>ROUND(IF($H$5=2,$D50*(1-$F$5/100)*(1-$J$5/100),0),0)</f>
        <v>0</v>
      </c>
      <c r="P49" s="6"/>
      <c r="Q49" s="6"/>
      <c r="R49" s="240">
        <f t="shared" si="0"/>
        <v>0</v>
      </c>
      <c r="S49" s="239"/>
      <c r="T49" s="581"/>
    </row>
    <row r="50" spans="1:20" ht="17.25" customHeight="1" thickBot="1">
      <c r="A50" s="555"/>
      <c r="B50" s="559"/>
      <c r="C50" s="355" t="s">
        <v>274</v>
      </c>
      <c r="D50" s="358">
        <f>簡易収支計画!N38</f>
        <v>0</v>
      </c>
      <c r="E50" s="321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3">
        <f>ROUND(IF($H$5=1,IF($L$5=1,$D50-$D50*($F$5/100)-(N49+O49)-SUM(N51:O51),0),0),0)</f>
        <v>0</v>
      </c>
      <c r="P50" s="43">
        <f>ROUND(IF($H$5=1,IF($L$5=2,$D50-$D50*($F$5/100)-(N49+O49)-SUM(N51:P51),0),IF($L$5=1,$D50-$D50*($F$5/100)-(N49+O49)-SUM(O51:P51),0)),0)</f>
        <v>0</v>
      </c>
      <c r="Q50" s="43">
        <f>ROUND(IF($H$5=1,IF($L$5=3,$D50-$D50*($F$5/100)-(N49+O49)-SUM(N51:Q51),0),IF($L$5=2,$D50-$D50*($F$5/100)-(N49+O49)-SUM(O51:Q51),0)),0)</f>
        <v>0</v>
      </c>
      <c r="R50" s="240">
        <f t="shared" si="0"/>
        <v>0</v>
      </c>
      <c r="S50" s="239"/>
      <c r="T50" s="581"/>
    </row>
    <row r="51" spans="1:20" ht="17.25" customHeight="1" thickBot="1">
      <c r="A51" s="555"/>
      <c r="B51" s="560"/>
      <c r="C51" s="356" t="s">
        <v>275</v>
      </c>
      <c r="D51" s="359">
        <f>簡易収支計画!N39</f>
        <v>0</v>
      </c>
      <c r="E51" s="321" t="s">
        <v>93</v>
      </c>
      <c r="F51" s="382"/>
      <c r="G51" s="383"/>
      <c r="H51" s="383"/>
      <c r="I51" s="383"/>
      <c r="J51" s="383"/>
      <c r="K51" s="383"/>
      <c r="L51" s="383"/>
      <c r="M51" s="384"/>
      <c r="N51" s="384"/>
      <c r="O51" s="384"/>
      <c r="P51" s="384"/>
      <c r="Q51" s="385"/>
      <c r="R51" s="240">
        <f t="shared" si="0"/>
        <v>0</v>
      </c>
      <c r="S51" s="239"/>
      <c r="T51" s="581"/>
    </row>
    <row r="52" spans="1:20" ht="17.25" customHeight="1">
      <c r="A52" s="555"/>
      <c r="B52" s="558">
        <f>簡易収支計画!O4</f>
        <v>12</v>
      </c>
      <c r="C52" s="354" t="s">
        <v>272</v>
      </c>
      <c r="D52" s="357">
        <f>簡易収支計画!O36</f>
        <v>0</v>
      </c>
      <c r="E52" s="321" t="s">
        <v>45</v>
      </c>
      <c r="F52" s="6"/>
      <c r="G52" s="6"/>
      <c r="H52" s="6"/>
      <c r="I52" s="6"/>
      <c r="J52" s="6"/>
      <c r="K52" s="6"/>
      <c r="L52" s="6"/>
      <c r="M52" s="7"/>
      <c r="N52" s="45">
        <f>ROUND($D54*($F$5/100),0)</f>
        <v>0</v>
      </c>
      <c r="O52" s="45"/>
      <c r="P52" s="45"/>
      <c r="Q52" s="45"/>
      <c r="R52" s="240">
        <f t="shared" si="0"/>
        <v>0</v>
      </c>
      <c r="S52" s="239"/>
      <c r="T52" s="581">
        <f t="shared" ref="T52" si="10">-(D52-SUM(R52:R55))</f>
        <v>0</v>
      </c>
    </row>
    <row r="53" spans="1:20" ht="17.25" customHeight="1">
      <c r="A53" s="555"/>
      <c r="B53" s="559"/>
      <c r="C53" s="355" t="s">
        <v>273</v>
      </c>
      <c r="D53" s="358">
        <f>簡易収支計画!O37</f>
        <v>0</v>
      </c>
      <c r="E53" s="321" t="s">
        <v>46</v>
      </c>
      <c r="F53" s="6"/>
      <c r="G53" s="6"/>
      <c r="H53" s="6"/>
      <c r="I53" s="6"/>
      <c r="J53" s="6"/>
      <c r="K53" s="6"/>
      <c r="L53" s="6"/>
      <c r="M53" s="7"/>
      <c r="N53" s="219"/>
      <c r="O53" s="42">
        <f>ROUND(IF($H$5=1,($D54-N52)*(1-$J$5/100),0),0)</f>
        <v>0</v>
      </c>
      <c r="P53" s="6">
        <f>ROUND(IF($H$5=2,$D54*(1-$F$5/100)*(1-$J$5/100),0),0)</f>
        <v>0</v>
      </c>
      <c r="Q53" s="6"/>
      <c r="R53" s="240">
        <f t="shared" si="0"/>
        <v>0</v>
      </c>
      <c r="S53" s="239"/>
      <c r="T53" s="581"/>
    </row>
    <row r="54" spans="1:20" ht="17.25" customHeight="1" thickBot="1">
      <c r="A54" s="555"/>
      <c r="B54" s="559"/>
      <c r="C54" s="355" t="s">
        <v>274</v>
      </c>
      <c r="D54" s="358">
        <f>簡易収支計画!O38</f>
        <v>0</v>
      </c>
      <c r="E54" s="321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3">
        <f>ROUND(IF($H$5=1,IF($L$5=1,$D54-$D54*($F$5/100)-(O53+P53)-SUM(O55:P55),0),0),0)</f>
        <v>0</v>
      </c>
      <c r="Q54" s="43">
        <f>ROUND(IF($H$5=1,IF($L$5=2,$D54-$D54*($F$5/100)-(O53+P53)-SUM(O55:Q55),0),IF($L$5=1,$D54-$D54*($F$5/100)-(O53+P53)-SUM(P55:Q55),0)),0)</f>
        <v>0</v>
      </c>
      <c r="R54" s="240">
        <f t="shared" si="0"/>
        <v>0</v>
      </c>
      <c r="S54" s="239"/>
      <c r="T54" s="581"/>
    </row>
    <row r="55" spans="1:20" ht="17.25" customHeight="1" thickBot="1">
      <c r="A55" s="555"/>
      <c r="B55" s="560"/>
      <c r="C55" s="356" t="s">
        <v>275</v>
      </c>
      <c r="D55" s="359">
        <f>簡易収支計画!O39</f>
        <v>0</v>
      </c>
      <c r="E55" s="321" t="s">
        <v>93</v>
      </c>
      <c r="F55" s="382"/>
      <c r="G55" s="383"/>
      <c r="H55" s="383"/>
      <c r="I55" s="383"/>
      <c r="J55" s="383"/>
      <c r="K55" s="383"/>
      <c r="L55" s="383"/>
      <c r="M55" s="384"/>
      <c r="N55" s="384"/>
      <c r="O55" s="384"/>
      <c r="P55" s="384"/>
      <c r="Q55" s="385"/>
      <c r="R55" s="240">
        <f t="shared" si="0"/>
        <v>0</v>
      </c>
      <c r="S55" s="239"/>
      <c r="T55" s="581"/>
    </row>
    <row r="56" spans="1:20" ht="17.25" customHeight="1">
      <c r="A56" s="555"/>
      <c r="B56" s="558">
        <f>簡易収支計画!P4</f>
        <v>1</v>
      </c>
      <c r="C56" s="354" t="s">
        <v>272</v>
      </c>
      <c r="D56" s="357">
        <f>簡易収支計画!P36</f>
        <v>0</v>
      </c>
      <c r="E56" s="321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ROUND($D58*($F$5/100),0)</f>
        <v>0</v>
      </c>
      <c r="P56" s="45"/>
      <c r="Q56" s="45"/>
      <c r="R56" s="240">
        <f t="shared" si="0"/>
        <v>0</v>
      </c>
      <c r="S56" s="239"/>
      <c r="T56" s="581">
        <f t="shared" ref="T56" si="11">-(D56-SUM(R56:R59))</f>
        <v>0</v>
      </c>
    </row>
    <row r="57" spans="1:20" ht="17.25" customHeight="1">
      <c r="A57" s="555"/>
      <c r="B57" s="559"/>
      <c r="C57" s="355" t="s">
        <v>273</v>
      </c>
      <c r="D57" s="358">
        <f>簡易収支計画!P37</f>
        <v>0</v>
      </c>
      <c r="E57" s="321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219"/>
      <c r="P57" s="42">
        <f>ROUND(IF($H$5=1,($D58-O56)*(1-$J$5/100),0),0)</f>
        <v>0</v>
      </c>
      <c r="Q57" s="6">
        <f>ROUND(IF($H$5=2,$D58*(1-$F$5/100)*(1-$J$5/100),0),0)</f>
        <v>0</v>
      </c>
      <c r="R57" s="240">
        <f t="shared" si="0"/>
        <v>0</v>
      </c>
      <c r="S57" s="239"/>
      <c r="T57" s="581"/>
    </row>
    <row r="58" spans="1:20" ht="17.25" customHeight="1" thickBot="1">
      <c r="A58" s="555"/>
      <c r="B58" s="559"/>
      <c r="C58" s="355" t="s">
        <v>274</v>
      </c>
      <c r="D58" s="358">
        <f>簡易収支計画!P38</f>
        <v>0</v>
      </c>
      <c r="E58" s="321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3">
        <f>ROUND(IF($H$5=1,IF($L$5=1,$D58-$D58*($F$5/100)-(P57+Q57)-SUM(P59:Q59),0),0),0)</f>
        <v>0</v>
      </c>
      <c r="R58" s="240">
        <f t="shared" si="0"/>
        <v>0</v>
      </c>
      <c r="S58" s="239"/>
      <c r="T58" s="581"/>
    </row>
    <row r="59" spans="1:20" ht="17.25" customHeight="1" thickBot="1">
      <c r="A59" s="555"/>
      <c r="B59" s="560"/>
      <c r="C59" s="356" t="s">
        <v>275</v>
      </c>
      <c r="D59" s="359">
        <f>簡易収支計画!P39</f>
        <v>0</v>
      </c>
      <c r="E59" s="321" t="s">
        <v>93</v>
      </c>
      <c r="F59" s="382"/>
      <c r="G59" s="383"/>
      <c r="H59" s="383"/>
      <c r="I59" s="383"/>
      <c r="J59" s="383"/>
      <c r="K59" s="383"/>
      <c r="L59" s="383"/>
      <c r="M59" s="384"/>
      <c r="N59" s="384"/>
      <c r="O59" s="384"/>
      <c r="P59" s="384"/>
      <c r="Q59" s="385"/>
      <c r="R59" s="240">
        <f t="shared" si="0"/>
        <v>0</v>
      </c>
      <c r="S59" s="239"/>
      <c r="T59" s="581"/>
    </row>
    <row r="60" spans="1:20" ht="17.25" customHeight="1">
      <c r="A60" s="555"/>
      <c r="B60" s="558">
        <f>簡易収支計画!Q4</f>
        <v>2</v>
      </c>
      <c r="C60" s="354" t="s">
        <v>272</v>
      </c>
      <c r="D60" s="357">
        <f>簡易収支計画!Q36</f>
        <v>0</v>
      </c>
      <c r="E60" s="321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ROUND($D62*($F$5/100),0)</f>
        <v>0</v>
      </c>
      <c r="Q60" s="45"/>
      <c r="R60" s="240">
        <f t="shared" si="0"/>
        <v>0</v>
      </c>
      <c r="S60" s="239"/>
      <c r="T60" s="581">
        <f t="shared" ref="T60" si="12">-(D60-SUM(R60:R63))</f>
        <v>0</v>
      </c>
    </row>
    <row r="61" spans="1:20" ht="17.25" customHeight="1">
      <c r="A61" s="555"/>
      <c r="B61" s="559"/>
      <c r="C61" s="355" t="s">
        <v>273</v>
      </c>
      <c r="D61" s="358">
        <f>簡易収支計画!Q37</f>
        <v>0</v>
      </c>
      <c r="E61" s="321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19"/>
      <c r="Q61" s="42">
        <f>ROUND(IF($H$5=1,($D62-P60)*(1-$J$5/100),0),0)</f>
        <v>0</v>
      </c>
      <c r="R61" s="240">
        <f t="shared" si="0"/>
        <v>0</v>
      </c>
      <c r="S61" s="239"/>
      <c r="T61" s="581"/>
    </row>
    <row r="62" spans="1:20" ht="17.25" customHeight="1" thickBot="1">
      <c r="A62" s="555"/>
      <c r="B62" s="559"/>
      <c r="C62" s="355" t="s">
        <v>274</v>
      </c>
      <c r="D62" s="358">
        <f>簡易収支計画!Q38</f>
        <v>0</v>
      </c>
      <c r="E62" s="321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0">
        <f t="shared" si="0"/>
        <v>0</v>
      </c>
      <c r="S62" s="239"/>
      <c r="T62" s="581"/>
    </row>
    <row r="63" spans="1:20" ht="17.25" customHeight="1" thickBot="1">
      <c r="A63" s="555"/>
      <c r="B63" s="560"/>
      <c r="C63" s="356" t="s">
        <v>275</v>
      </c>
      <c r="D63" s="359">
        <f>簡易収支計画!Q39</f>
        <v>0</v>
      </c>
      <c r="E63" s="321" t="s">
        <v>93</v>
      </c>
      <c r="F63" s="382"/>
      <c r="G63" s="383"/>
      <c r="H63" s="383"/>
      <c r="I63" s="383"/>
      <c r="J63" s="383"/>
      <c r="K63" s="383"/>
      <c r="L63" s="383"/>
      <c r="M63" s="384"/>
      <c r="N63" s="384"/>
      <c r="O63" s="384"/>
      <c r="P63" s="384"/>
      <c r="Q63" s="385"/>
      <c r="R63" s="240">
        <f t="shared" si="0"/>
        <v>0</v>
      </c>
      <c r="S63" s="239"/>
      <c r="T63" s="581"/>
    </row>
    <row r="64" spans="1:20" ht="17.25" customHeight="1">
      <c r="A64" s="555"/>
      <c r="B64" s="558">
        <f>簡易収支計画!R4</f>
        <v>3</v>
      </c>
      <c r="C64" s="354" t="s">
        <v>272</v>
      </c>
      <c r="D64" s="357">
        <f>簡易収支計画!R36</f>
        <v>0</v>
      </c>
      <c r="E64" s="321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ROUND($D66*($F$5/100),0)</f>
        <v>0</v>
      </c>
      <c r="R64" s="240">
        <f t="shared" si="0"/>
        <v>0</v>
      </c>
      <c r="S64" s="239"/>
      <c r="T64" s="579">
        <f t="shared" ref="T64" si="13">-(D64-SUM(R64:R67))</f>
        <v>0</v>
      </c>
    </row>
    <row r="65" spans="1:20" ht="17.25" customHeight="1">
      <c r="A65" s="555"/>
      <c r="B65" s="559"/>
      <c r="C65" s="355" t="s">
        <v>273</v>
      </c>
      <c r="D65" s="358">
        <f>簡易収支計画!R37</f>
        <v>0</v>
      </c>
      <c r="E65" s="321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19"/>
      <c r="R65" s="240">
        <f t="shared" si="0"/>
        <v>0</v>
      </c>
      <c r="S65" s="239"/>
      <c r="T65" s="579"/>
    </row>
    <row r="66" spans="1:20" ht="17.25" customHeight="1" thickBot="1">
      <c r="A66" s="555"/>
      <c r="B66" s="559"/>
      <c r="C66" s="355" t="s">
        <v>274</v>
      </c>
      <c r="D66" s="358">
        <f>簡易収支計画!R38</f>
        <v>0</v>
      </c>
      <c r="E66" s="321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0">
        <f t="shared" si="0"/>
        <v>0</v>
      </c>
      <c r="S66" s="239"/>
      <c r="T66" s="579"/>
    </row>
    <row r="67" spans="1:20" ht="17.25" customHeight="1" thickBot="1">
      <c r="A67" s="555"/>
      <c r="B67" s="560"/>
      <c r="C67" s="356" t="s">
        <v>275</v>
      </c>
      <c r="D67" s="359">
        <f>簡易収支計画!R39</f>
        <v>0</v>
      </c>
      <c r="E67" s="321" t="s">
        <v>93</v>
      </c>
      <c r="F67" s="382"/>
      <c r="G67" s="383"/>
      <c r="H67" s="383"/>
      <c r="I67" s="383"/>
      <c r="J67" s="383"/>
      <c r="K67" s="383"/>
      <c r="L67" s="383"/>
      <c r="M67" s="384"/>
      <c r="N67" s="384"/>
      <c r="O67" s="384"/>
      <c r="P67" s="384"/>
      <c r="Q67" s="385"/>
      <c r="R67" s="240">
        <f t="shared" si="0"/>
        <v>0</v>
      </c>
      <c r="S67" s="239"/>
      <c r="T67" s="580"/>
    </row>
    <row r="68" spans="1:20" ht="17.25" customHeight="1">
      <c r="A68" s="27"/>
      <c r="B68" s="28"/>
      <c r="C68" s="28"/>
      <c r="D68" s="29"/>
      <c r="E68" s="322" t="s">
        <v>49</v>
      </c>
      <c r="F68" s="30">
        <f>SUM(F12,F16,F20,F24,F28,F32,F36,F40,F44,F48,F52,F56,F60,F64)</f>
        <v>0</v>
      </c>
      <c r="G68" s="30">
        <f t="shared" ref="G68:Q71" si="14">SUM(G12,G16,G20,G24,G28,G32,G36,G40,G44,G48,G52,G56,G60,G64)</f>
        <v>0</v>
      </c>
      <c r="H68" s="30">
        <f t="shared" si="14"/>
        <v>0</v>
      </c>
      <c r="I68" s="30">
        <f t="shared" si="14"/>
        <v>0</v>
      </c>
      <c r="J68" s="30">
        <f t="shared" si="14"/>
        <v>0</v>
      </c>
      <c r="K68" s="30">
        <f t="shared" si="14"/>
        <v>0</v>
      </c>
      <c r="L68" s="30">
        <f t="shared" si="14"/>
        <v>0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 t="shared" si="14"/>
        <v>0</v>
      </c>
      <c r="R68" s="240">
        <f>SUM(F68:Q68)</f>
        <v>0</v>
      </c>
      <c r="S68" s="240">
        <f>SUM(R12,R16,R20,R24,R28,R32,R36,R40,R44,R48,R52,R56,R60,R64)</f>
        <v>0</v>
      </c>
      <c r="T68" s="240">
        <f>SUM(T10:T67)</f>
        <v>0</v>
      </c>
    </row>
    <row r="69" spans="1:20" ht="17.25" customHeight="1">
      <c r="A69" s="27"/>
      <c r="B69" s="28"/>
      <c r="C69" s="28"/>
      <c r="D69" s="29"/>
      <c r="E69" s="322" t="s">
        <v>50</v>
      </c>
      <c r="F69" s="30">
        <f t="shared" ref="F69:G69" si="15">SUM(F13,F17,F21,F25,F29,F33,F37,F41,F45,F49,F53,F57,F61,F65)</f>
        <v>0</v>
      </c>
      <c r="G69" s="30">
        <f t="shared" si="15"/>
        <v>0</v>
      </c>
      <c r="H69" s="30">
        <f>SUM(H13,H17,H21,H25,H29,H33,H37,H41,H45,H49,H53,H57,H61,H65)</f>
        <v>0</v>
      </c>
      <c r="I69" s="30">
        <f t="shared" si="14"/>
        <v>0</v>
      </c>
      <c r="J69" s="30">
        <f t="shared" si="14"/>
        <v>0</v>
      </c>
      <c r="K69" s="30">
        <f t="shared" si="14"/>
        <v>0</v>
      </c>
      <c r="L69" s="30">
        <f t="shared" si="14"/>
        <v>0</v>
      </c>
      <c r="M69" s="30">
        <f t="shared" si="14"/>
        <v>0</v>
      </c>
      <c r="N69" s="30">
        <f t="shared" si="14"/>
        <v>0</v>
      </c>
      <c r="O69" s="30">
        <f t="shared" si="14"/>
        <v>0</v>
      </c>
      <c r="P69" s="30">
        <f t="shared" si="14"/>
        <v>0</v>
      </c>
      <c r="Q69" s="30">
        <f t="shared" si="14"/>
        <v>0</v>
      </c>
      <c r="R69" s="240">
        <f t="shared" ref="R69:R71" si="16">SUM(F69:Q69)</f>
        <v>0</v>
      </c>
      <c r="S69" s="240">
        <f>SUM(R13,R17,R21,R25,R29,R33,R37,R41,R45,R49,R53,R57,R61,R65)</f>
        <v>0</v>
      </c>
      <c r="T69" s="244"/>
    </row>
    <row r="70" spans="1:20" ht="17.25" customHeight="1">
      <c r="A70" s="27"/>
      <c r="B70" s="28"/>
      <c r="C70" s="28"/>
      <c r="D70" s="29"/>
      <c r="E70" s="322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>SUM(Q14,Q18,Q22,Q26,Q30,Q34,Q38,Q42,Q46,Q50,Q54,Q58,Q62,Q66)</f>
        <v>0</v>
      </c>
      <c r="R70" s="240">
        <f t="shared" si="16"/>
        <v>0</v>
      </c>
      <c r="S70" s="240">
        <f>SUM(R10,R14,R18,R22,R26,R30,R34,R38,R42,R46,R50,R54,R58,R62,R66)</f>
        <v>0</v>
      </c>
      <c r="T70" s="262" t="s">
        <v>207</v>
      </c>
    </row>
    <row r="71" spans="1:20" ht="17.25" customHeight="1">
      <c r="A71" s="34"/>
      <c r="B71" s="35"/>
      <c r="C71" s="35"/>
      <c r="D71" s="35"/>
      <c r="E71" s="322" t="s">
        <v>94</v>
      </c>
      <c r="F71" s="30">
        <f>SUM(F11,F15,F19,F23,F27,F31,F35,F39,F43,F47,F51,F55,F59,F63,F67)</f>
        <v>0</v>
      </c>
      <c r="G71" s="30">
        <f t="shared" ref="G71:H71" si="17">SUM(G11,G15,G19,G23,G27,G31,G35,G39,G43,G47,G51,G55,G59,G63,G67)</f>
        <v>0</v>
      </c>
      <c r="H71" s="30">
        <f t="shared" si="17"/>
        <v>0</v>
      </c>
      <c r="I71" s="30">
        <f>SUM(I15,I19,I23,I27,I31,I35,I39,I43,I47,I51,I55,I59,I63,I67)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242">
        <f t="shared" si="16"/>
        <v>0</v>
      </c>
      <c r="S71" s="263">
        <f>SUM(R11,R15,R19,R23,R27,R31,R35,R39,R43,R47,R51,R55,R59,R63,R67)</f>
        <v>0</v>
      </c>
      <c r="T71" s="264">
        <f>SUM(D12:D67)</f>
        <v>0</v>
      </c>
    </row>
    <row r="72" spans="1:20" ht="16.5" customHeight="1">
      <c r="A72" s="34"/>
      <c r="B72" s="35"/>
      <c r="C72" s="35"/>
      <c r="D72" s="35"/>
      <c r="E72" s="35"/>
      <c r="F72" s="69">
        <f>F9</f>
        <v>4</v>
      </c>
      <c r="G72" s="69">
        <f t="shared" ref="G72:Q72" si="18">G9</f>
        <v>5</v>
      </c>
      <c r="H72" s="69">
        <f t="shared" si="18"/>
        <v>6</v>
      </c>
      <c r="I72" s="69">
        <f t="shared" si="18"/>
        <v>7</v>
      </c>
      <c r="J72" s="69">
        <f t="shared" si="18"/>
        <v>8</v>
      </c>
      <c r="K72" s="69">
        <f t="shared" si="18"/>
        <v>9</v>
      </c>
      <c r="L72" s="69">
        <f t="shared" si="18"/>
        <v>10</v>
      </c>
      <c r="M72" s="69">
        <f t="shared" si="18"/>
        <v>11</v>
      </c>
      <c r="N72" s="69">
        <f t="shared" si="18"/>
        <v>12</v>
      </c>
      <c r="O72" s="69">
        <f t="shared" si="18"/>
        <v>1</v>
      </c>
      <c r="P72" s="69">
        <f t="shared" si="18"/>
        <v>2</v>
      </c>
      <c r="Q72" s="69">
        <f t="shared" si="18"/>
        <v>3</v>
      </c>
      <c r="R72" s="253">
        <f>SUM(R68:R71)</f>
        <v>0</v>
      </c>
      <c r="S72" s="253">
        <f>SUM(S68:S71)</f>
        <v>0</v>
      </c>
      <c r="T72" s="253">
        <f>SUM(T71,T68)</f>
        <v>0</v>
      </c>
    </row>
    <row r="73" spans="1:20" ht="16.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0" ht="16.5" customHeight="1">
      <c r="A74" s="34"/>
      <c r="B74" s="606" t="s">
        <v>95</v>
      </c>
      <c r="C74" s="606"/>
      <c r="D74" s="606"/>
      <c r="E74" s="61"/>
      <c r="F74" s="51">
        <f>ROUND(IF($H$5=1,$D18*(1-$F$5/100)*$J$5/100,$D14*(1-$F$5/100)*$J$5/100),0)</f>
        <v>0</v>
      </c>
      <c r="G74" s="51">
        <f>ROUND(IF($H$5=1,$D22*(1-$F$5/100)*$J$5/100,$D18*(1-$F$5/100)*$J$5/100),0)</f>
        <v>0</v>
      </c>
      <c r="H74" s="51">
        <f>ROUND(IF($H$5=1,$D26*(1-$F$5/100)*$J$5/100,$D22*(1-$F$5/100)*$J$5/100),0)</f>
        <v>0</v>
      </c>
      <c r="I74" s="51">
        <f>ROUND(IF($H$5=1,$D30*(1-$F$5/100)*$J$5/100,$D26*(1-$F$5/100)*$J$5/100),0)</f>
        <v>0</v>
      </c>
      <c r="J74" s="51">
        <f>ROUND(IF($H$5=1,$D34*(1-$F$5/100)*$J$5/100,$D30*(1-$F$5/100)*$J$5/100),0)</f>
        <v>0</v>
      </c>
      <c r="K74" s="51">
        <f>ROUND(IF($H$5=1,$D38*(1-$F$5/100)*$J$5/100,$D34*(1-$F$5/100)*$J$5/100),0)</f>
        <v>0</v>
      </c>
      <c r="L74" s="51">
        <f>ROUND(IF($H$5=1,$D42*(1-$F$5/100)*$J$5/100,$D38*(1-$F$5/100)*$J$5/100),0)</f>
        <v>0</v>
      </c>
      <c r="M74" s="51">
        <f>ROUND(IF($H$5=1,$D46*(1-$F$5/100)*$J$5/100,$D42*(1-$F$5/100)*$J$5/100),0)</f>
        <v>0</v>
      </c>
      <c r="N74" s="51">
        <f>ROUND(IF($H$5=1,$D50*(1-$F$5/100)*$J$5/100,$D46*(1-$F$5/100)*$J$5/100),0)</f>
        <v>0</v>
      </c>
      <c r="O74" s="51">
        <f>ROUND(IF($H$5=1,$D54*(1-$F$5/100)*$J$5/100,$D50*(1-$F$5/100)*$J$5/100),0)</f>
        <v>0</v>
      </c>
      <c r="P74" s="51">
        <f>ROUND(IF($H$5=1,$D58*(1-$F$5/100)*$J$5/100,$D54*(1-$F$5/100)*$J$5/100),0)</f>
        <v>0</v>
      </c>
      <c r="Q74" s="51">
        <f>ROUND(IF($H$5=1,$D62*(1-$F$5/100)*$J$5/100,$D58*(1-$F$5/100)*$J$5/100),0)</f>
        <v>0</v>
      </c>
    </row>
    <row r="75" spans="1:20" ht="16.5" customHeight="1">
      <c r="A75" s="34"/>
      <c r="B75" s="607" t="s">
        <v>96</v>
      </c>
      <c r="C75" s="608"/>
      <c r="D75" s="609"/>
      <c r="E75" s="60">
        <f>IF($H$5=1,SUM(F14:J14),0)</f>
        <v>0</v>
      </c>
      <c r="F75" s="60">
        <f>E75+F74-F70-F71</f>
        <v>0</v>
      </c>
      <c r="G75" s="60">
        <f t="shared" ref="G75:P75" si="19">F75+G74-G70-G71</f>
        <v>0</v>
      </c>
      <c r="H75" s="60">
        <f>G75+H74-H70-H71</f>
        <v>0</v>
      </c>
      <c r="I75" s="60">
        <f t="shared" si="19"/>
        <v>0</v>
      </c>
      <c r="J75" s="60">
        <f t="shared" si="19"/>
        <v>0</v>
      </c>
      <c r="K75" s="60">
        <f t="shared" si="19"/>
        <v>0</v>
      </c>
      <c r="L75" s="60">
        <f t="shared" si="19"/>
        <v>0</v>
      </c>
      <c r="M75" s="60">
        <f t="shared" si="19"/>
        <v>0</v>
      </c>
      <c r="N75" s="60">
        <f t="shared" si="19"/>
        <v>0</v>
      </c>
      <c r="O75" s="60">
        <f t="shared" si="19"/>
        <v>0</v>
      </c>
      <c r="P75" s="60">
        <f t="shared" si="19"/>
        <v>0</v>
      </c>
      <c r="Q75" s="60">
        <f>P75+Q74-Q70-Q71</f>
        <v>0</v>
      </c>
    </row>
    <row r="76" spans="1:20" ht="16.5" customHeight="1">
      <c r="A76" s="35"/>
      <c r="B76" s="35"/>
      <c r="C76" s="35"/>
      <c r="D76" s="605">
        <f>簡易収支計画!F4</f>
        <v>3</v>
      </c>
      <c r="E76" s="605"/>
      <c r="F76" s="68">
        <f>F9</f>
        <v>4</v>
      </c>
      <c r="G76" s="68">
        <f t="shared" ref="G76:Q76" si="20">G9</f>
        <v>5</v>
      </c>
      <c r="H76" s="68">
        <f t="shared" si="20"/>
        <v>6</v>
      </c>
      <c r="I76" s="68">
        <f t="shared" si="20"/>
        <v>7</v>
      </c>
      <c r="J76" s="68">
        <f t="shared" si="20"/>
        <v>8</v>
      </c>
      <c r="K76" s="68">
        <f t="shared" si="20"/>
        <v>9</v>
      </c>
      <c r="L76" s="68">
        <f t="shared" si="20"/>
        <v>10</v>
      </c>
      <c r="M76" s="68">
        <f t="shared" si="20"/>
        <v>11</v>
      </c>
      <c r="N76" s="68">
        <f t="shared" si="20"/>
        <v>12</v>
      </c>
      <c r="O76" s="68">
        <f t="shared" si="20"/>
        <v>1</v>
      </c>
      <c r="P76" s="68">
        <f t="shared" si="20"/>
        <v>2</v>
      </c>
      <c r="Q76" s="68">
        <f t="shared" si="20"/>
        <v>3</v>
      </c>
    </row>
    <row r="77" spans="1:20" ht="16.5" customHeight="1" thickBo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0" ht="16.5" customHeight="1" thickBot="1">
      <c r="A78" s="35"/>
      <c r="B78" s="35"/>
      <c r="C78" s="35"/>
      <c r="D78" s="35"/>
      <c r="E78" s="275" t="s">
        <v>216</v>
      </c>
      <c r="F78" s="272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4"/>
    </row>
    <row r="79" spans="1:20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0">
      <c r="A80" s="35"/>
      <c r="B80" s="278"/>
      <c r="C80" s="278"/>
      <c r="D80" s="278"/>
      <c r="E80" s="278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25">
      <c r="A81" s="35"/>
      <c r="B81" s="279"/>
      <c r="C81" s="279"/>
      <c r="D81" s="280"/>
      <c r="E81" s="280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electLockedCells="1"/>
  <mergeCells count="42">
    <mergeCell ref="B7:D7"/>
    <mergeCell ref="F2:G2"/>
    <mergeCell ref="H2:I2"/>
    <mergeCell ref="J2:K2"/>
    <mergeCell ref="L2:M2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28:B31"/>
    <mergeCell ref="T28:T31"/>
    <mergeCell ref="B36:B39"/>
    <mergeCell ref="T36:T39"/>
    <mergeCell ref="B40:B43"/>
    <mergeCell ref="T40:T43"/>
    <mergeCell ref="B44:B47"/>
    <mergeCell ref="T44:T47"/>
    <mergeCell ref="B48:B51"/>
    <mergeCell ref="T48:T51"/>
    <mergeCell ref="B52:B55"/>
    <mergeCell ref="T52:T55"/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</mergeCells>
  <phoneticPr fontId="1"/>
  <dataValidations count="2">
    <dataValidation type="list" allowBlank="1" showInputMessage="1" showErrorMessage="1" sqref="H3:H6">
      <formula1>"1,2"</formula1>
    </dataValidation>
    <dataValidation type="list" allowBlank="1" showInputMessage="1" showErrorMessage="1" sqref="L3:L6">
      <formula1>"1,2,3"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5" ySplit="9" topLeftCell="F10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3.5"/>
  <cols>
    <col min="1" max="1" width="3.375" customWidth="1"/>
    <col min="2" max="2" width="13" customWidth="1"/>
    <col min="3" max="3" width="15.625" bestFit="1" customWidth="1"/>
    <col min="4" max="4" width="15.25" customWidth="1"/>
    <col min="5" max="5" width="18.875" bestFit="1" customWidth="1"/>
    <col min="6" max="17" width="15.125" customWidth="1"/>
    <col min="18" max="20" width="9.5" customWidth="1"/>
  </cols>
  <sheetData>
    <row r="1" spans="1:20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24.75" thickBot="1">
      <c r="A2" s="34"/>
      <c r="B2" s="36" t="s">
        <v>52</v>
      </c>
      <c r="C2" s="36"/>
      <c r="D2" s="35"/>
      <c r="E2" s="35"/>
      <c r="F2" s="563" t="s">
        <v>106</v>
      </c>
      <c r="G2" s="563"/>
      <c r="H2" s="563" t="s">
        <v>108</v>
      </c>
      <c r="I2" s="563"/>
      <c r="J2" s="563" t="s">
        <v>110</v>
      </c>
      <c r="K2" s="563"/>
      <c r="L2" s="563" t="s">
        <v>112</v>
      </c>
      <c r="M2" s="563"/>
      <c r="N2" s="535" t="str">
        <f>IF(資金繰り表フォーム!$B$3="","",資金繰り表フォーム!$B$3)</f>
        <v>OO社</v>
      </c>
      <c r="O2" s="535"/>
      <c r="P2" s="535"/>
      <c r="Q2" s="535"/>
      <c r="R2" s="535"/>
    </row>
    <row r="3" spans="1:20" ht="13.5" customHeight="1" thickBot="1">
      <c r="A3" s="34"/>
      <c r="B3" s="36"/>
      <c r="C3" s="36"/>
      <c r="D3" s="35"/>
      <c r="E3" s="35" t="s">
        <v>276</v>
      </c>
      <c r="F3" s="377"/>
      <c r="G3" s="313" t="s">
        <v>107</v>
      </c>
      <c r="H3" s="377"/>
      <c r="I3" s="313" t="s">
        <v>109</v>
      </c>
      <c r="J3" s="377"/>
      <c r="K3" s="313" t="s">
        <v>107</v>
      </c>
      <c r="L3" s="377"/>
      <c r="M3" s="313" t="s">
        <v>109</v>
      </c>
      <c r="N3" s="311"/>
      <c r="O3" s="311"/>
      <c r="P3" s="311"/>
      <c r="Q3" s="311"/>
      <c r="R3" s="311"/>
    </row>
    <row r="4" spans="1:20" ht="13.5" customHeight="1" thickBot="1">
      <c r="A4" s="34"/>
      <c r="B4" s="36"/>
      <c r="C4" s="36"/>
      <c r="D4" s="35"/>
      <c r="E4" s="35" t="s">
        <v>277</v>
      </c>
      <c r="F4" s="377"/>
      <c r="G4" s="313" t="s">
        <v>107</v>
      </c>
      <c r="H4" s="377"/>
      <c r="I4" s="313" t="s">
        <v>109</v>
      </c>
      <c r="J4" s="377"/>
      <c r="K4" s="313" t="s">
        <v>107</v>
      </c>
      <c r="L4" s="377"/>
      <c r="M4" s="313" t="s">
        <v>109</v>
      </c>
      <c r="N4" s="311"/>
      <c r="O4" s="311"/>
      <c r="P4" s="311"/>
      <c r="Q4" s="311"/>
      <c r="R4" s="311"/>
    </row>
    <row r="5" spans="1:20" ht="13.5" customHeight="1" thickBot="1">
      <c r="A5" s="34"/>
      <c r="B5" s="36"/>
      <c r="C5" s="36"/>
      <c r="D5" s="35"/>
      <c r="E5" s="35" t="s">
        <v>278</v>
      </c>
      <c r="F5" s="377"/>
      <c r="G5" s="313" t="s">
        <v>107</v>
      </c>
      <c r="H5" s="377"/>
      <c r="I5" s="313" t="s">
        <v>109</v>
      </c>
      <c r="J5" s="377"/>
      <c r="K5" s="313" t="s">
        <v>107</v>
      </c>
      <c r="L5" s="377"/>
      <c r="M5" s="313" t="s">
        <v>109</v>
      </c>
      <c r="N5" s="311"/>
      <c r="O5" s="311"/>
      <c r="P5" s="311"/>
      <c r="Q5" s="311"/>
      <c r="R5" s="311"/>
    </row>
    <row r="6" spans="1:20" ht="14.25" customHeight="1" thickBot="1">
      <c r="A6" s="34"/>
      <c r="B6" s="36"/>
      <c r="C6" s="36"/>
      <c r="D6" s="35"/>
      <c r="E6" s="35" t="s">
        <v>279</v>
      </c>
      <c r="F6" s="62">
        <f>売掛等入金!F6</f>
        <v>50</v>
      </c>
      <c r="G6" s="313" t="s">
        <v>107</v>
      </c>
      <c r="H6" s="62">
        <f>売掛等入金!H6</f>
        <v>1</v>
      </c>
      <c r="I6" s="313" t="s">
        <v>109</v>
      </c>
      <c r="J6" s="62">
        <f>売掛等入金!J6</f>
        <v>50</v>
      </c>
      <c r="K6" s="313" t="s">
        <v>107</v>
      </c>
      <c r="L6" s="62">
        <f>売掛等入金!L6</f>
        <v>3</v>
      </c>
      <c r="M6" s="313" t="s">
        <v>109</v>
      </c>
      <c r="N6" s="311"/>
      <c r="O6" s="311"/>
      <c r="P6" s="311"/>
      <c r="Q6" s="311"/>
      <c r="R6" s="311"/>
    </row>
    <row r="7" spans="1:20" ht="5.25" customHeight="1">
      <c r="A7" s="34"/>
      <c r="B7" s="568"/>
      <c r="C7" s="568"/>
      <c r="D7" s="568"/>
      <c r="E7" s="31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0">
      <c r="A8" s="34"/>
      <c r="B8" s="35"/>
      <c r="C8" s="35"/>
      <c r="D8" s="35"/>
      <c r="F8" s="569" t="s">
        <v>44</v>
      </c>
      <c r="G8" s="569"/>
      <c r="H8" s="569"/>
      <c r="I8" s="569"/>
      <c r="J8" s="569"/>
      <c r="K8" s="569"/>
      <c r="L8" s="569"/>
      <c r="M8" s="569"/>
      <c r="N8" s="570"/>
      <c r="O8" s="570"/>
      <c r="P8" s="570"/>
      <c r="Q8" s="570"/>
    </row>
    <row r="9" spans="1:20" ht="42.75" customHeight="1" thickBot="1">
      <c r="A9" s="32"/>
      <c r="B9" s="315" t="s">
        <v>1</v>
      </c>
      <c r="C9" s="571" t="s">
        <v>35</v>
      </c>
      <c r="D9" s="572"/>
      <c r="E9" s="319" t="s">
        <v>48</v>
      </c>
      <c r="F9" s="312">
        <f>簡易収支計画!G4</f>
        <v>4</v>
      </c>
      <c r="G9" s="312">
        <f>簡易収支計画!H4</f>
        <v>5</v>
      </c>
      <c r="H9" s="312">
        <f>簡易収支計画!I4</f>
        <v>6</v>
      </c>
      <c r="I9" s="312">
        <f>簡易収支計画!J4</f>
        <v>7</v>
      </c>
      <c r="J9" s="312">
        <f>簡易収支計画!K4</f>
        <v>8</v>
      </c>
      <c r="K9" s="312">
        <f>簡易収支計画!L4</f>
        <v>9</v>
      </c>
      <c r="L9" s="312">
        <f>簡易収支計画!M4</f>
        <v>10</v>
      </c>
      <c r="M9" s="312">
        <f>簡易収支計画!N4</f>
        <v>11</v>
      </c>
      <c r="N9" s="312">
        <f>簡易収支計画!O4</f>
        <v>12</v>
      </c>
      <c r="O9" s="312">
        <f>簡易収支計画!P4</f>
        <v>1</v>
      </c>
      <c r="P9" s="312">
        <f>簡易収支計画!Q4</f>
        <v>2</v>
      </c>
      <c r="Q9" s="312">
        <f>簡易収支計画!R4</f>
        <v>3</v>
      </c>
      <c r="R9" s="573" t="s">
        <v>206</v>
      </c>
      <c r="S9" s="574"/>
      <c r="T9" s="574"/>
    </row>
    <row r="10" spans="1:20" ht="17.25" customHeight="1" thickBot="1">
      <c r="A10" s="32"/>
      <c r="B10" s="575">
        <f>簡易収支計画!D4</f>
        <v>1</v>
      </c>
      <c r="C10" s="576"/>
      <c r="D10" s="576"/>
      <c r="E10" s="320" t="s">
        <v>47</v>
      </c>
      <c r="F10" s="379"/>
      <c r="G10" s="380"/>
      <c r="H10" s="381"/>
      <c r="I10" s="58"/>
      <c r="J10" s="312"/>
      <c r="K10" s="312"/>
      <c r="L10" s="312"/>
      <c r="M10" s="57"/>
      <c r="N10" s="57"/>
      <c r="O10" s="57"/>
      <c r="P10" s="57"/>
      <c r="Q10" s="312"/>
      <c r="R10" s="240">
        <f>SUM(F10:Q10)</f>
        <v>0</v>
      </c>
      <c r="S10" s="239"/>
      <c r="T10" s="240">
        <f>SUM(F10:H10)</f>
        <v>0</v>
      </c>
    </row>
    <row r="11" spans="1:20" ht="17.25" customHeight="1" thickBot="1">
      <c r="A11" s="32"/>
      <c r="B11" s="577"/>
      <c r="C11" s="578"/>
      <c r="D11" s="578"/>
      <c r="E11" s="320" t="s">
        <v>93</v>
      </c>
      <c r="F11" s="379"/>
      <c r="G11" s="380"/>
      <c r="H11" s="381"/>
      <c r="I11" s="58"/>
      <c r="J11" s="312"/>
      <c r="K11" s="312"/>
      <c r="L11" s="312"/>
      <c r="M11" s="57"/>
      <c r="N11" s="57"/>
      <c r="O11" s="57"/>
      <c r="P11" s="57"/>
      <c r="Q11" s="312"/>
      <c r="R11" s="240">
        <f t="shared" ref="R11:R67" si="0">SUM(F11:Q11)</f>
        <v>0</v>
      </c>
      <c r="S11" s="239"/>
      <c r="T11" s="240">
        <f>SUM(F11:H11)</f>
        <v>0</v>
      </c>
    </row>
    <row r="12" spans="1:20" ht="17.25" customHeight="1">
      <c r="A12" s="555"/>
      <c r="B12" s="556">
        <f>簡易収支計画!E4</f>
        <v>2</v>
      </c>
      <c r="C12" s="354" t="s">
        <v>272</v>
      </c>
      <c r="D12" s="357">
        <f>簡易収支計画!E36</f>
        <v>0</v>
      </c>
      <c r="E12" s="321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0">
        <f>SUM(F12:Q12)</f>
        <v>0</v>
      </c>
      <c r="S12" s="239"/>
      <c r="T12" s="581">
        <f>-(D12-SUM(R12:R15))</f>
        <v>0</v>
      </c>
    </row>
    <row r="13" spans="1:20" ht="17.25" customHeight="1">
      <c r="A13" s="555"/>
      <c r="B13" s="556"/>
      <c r="C13" s="355" t="s">
        <v>273</v>
      </c>
      <c r="D13" s="358">
        <f>簡易収支計画!E37</f>
        <v>0</v>
      </c>
      <c r="E13" s="321" t="s">
        <v>46</v>
      </c>
      <c r="F13" s="6">
        <f>ROUND(IF($H$6=2,$D15*(1-$F$6/100)*(1-$J$6/100),0),0)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0">
        <f t="shared" si="0"/>
        <v>0</v>
      </c>
      <c r="S13" s="239"/>
      <c r="T13" s="581"/>
    </row>
    <row r="14" spans="1:20" ht="17.25" customHeight="1" thickBot="1">
      <c r="A14" s="555"/>
      <c r="B14" s="556"/>
      <c r="C14" s="355" t="s">
        <v>274</v>
      </c>
      <c r="D14" s="358">
        <f>簡易収支計画!E38</f>
        <v>0</v>
      </c>
      <c r="E14" s="321" t="s">
        <v>47</v>
      </c>
      <c r="F14" s="258">
        <f>ROUND(IF($H$6=1,IF($L$6=1,$D15*(1-$F$6/100)*($J$6/100)-SUM(F15),0),0),0)</f>
        <v>0</v>
      </c>
      <c r="G14" s="258">
        <f>ROUND(IF($H$6=1,IF($L$6=2,$D15*(1-$F$6/100)*($J$6/100)-SUM(F15:G15),0),IF($L$6=1,$D15*(1-$F$6/100)*($J$6/100)-SUM(F15:G15),0)),0)</f>
        <v>0</v>
      </c>
      <c r="H14" s="258">
        <f>ROUND(IF($H$6=1,IF($L$6=3,$D15*(1-$F$6/100)*($J$6/100)-SUM(F15:H15),0),IF($L$6=2,$D15*(1-$F$6/100)*($J$6/100)-SUM(F15:H15),0)),0)</f>
        <v>0</v>
      </c>
      <c r="I14" s="258">
        <f>ROUND(IF(AND($H$6=2,$L$6=3),$D15*(1-$F$6/100)*$J$6/100-SUM(F15:I15),IF(AND($H$6=1,$L$6=4),$D15*(1-$F$6/100)*$J$6/100-SUM(F15:I15),0)),0)</f>
        <v>0</v>
      </c>
      <c r="J14" s="43">
        <f>ROUND(IF(AND($H$6=2,$L$6=4),$D15*(1-$F$6/100)*$J$6/100-SUM(F15:J15),0),0)</f>
        <v>0</v>
      </c>
      <c r="K14" s="43"/>
      <c r="L14" s="43"/>
      <c r="M14" s="44"/>
      <c r="N14" s="44"/>
      <c r="O14" s="44"/>
      <c r="P14" s="44"/>
      <c r="Q14" s="43"/>
      <c r="R14" s="240">
        <f t="shared" si="0"/>
        <v>0</v>
      </c>
      <c r="S14" s="239"/>
      <c r="T14" s="581"/>
    </row>
    <row r="15" spans="1:20" ht="17.25" customHeight="1" thickBot="1">
      <c r="A15" s="555"/>
      <c r="B15" s="557"/>
      <c r="C15" s="356" t="s">
        <v>275</v>
      </c>
      <c r="D15" s="359">
        <f>簡易収支計画!E39</f>
        <v>0</v>
      </c>
      <c r="E15" s="320" t="s">
        <v>93</v>
      </c>
      <c r="F15" s="382"/>
      <c r="G15" s="383"/>
      <c r="H15" s="383"/>
      <c r="I15" s="383"/>
      <c r="J15" s="383"/>
      <c r="K15" s="383"/>
      <c r="L15" s="383"/>
      <c r="M15" s="384"/>
      <c r="N15" s="384"/>
      <c r="O15" s="384"/>
      <c r="P15" s="384"/>
      <c r="Q15" s="385"/>
      <c r="R15" s="240">
        <f t="shared" si="0"/>
        <v>0</v>
      </c>
      <c r="S15" s="239"/>
      <c r="T15" s="581"/>
    </row>
    <row r="16" spans="1:20" ht="17.25" customHeight="1">
      <c r="A16" s="555"/>
      <c r="B16" s="561">
        <f>簡易収支計画!F4</f>
        <v>3</v>
      </c>
      <c r="C16" s="354" t="s">
        <v>272</v>
      </c>
      <c r="D16" s="357">
        <f>簡易収支計画!F36</f>
        <v>0</v>
      </c>
      <c r="E16" s="321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0">
        <f t="shared" si="0"/>
        <v>0</v>
      </c>
      <c r="S16" s="239"/>
      <c r="T16" s="581">
        <f t="shared" ref="T16" si="1">-(D16-SUM(R16:R19))</f>
        <v>0</v>
      </c>
    </row>
    <row r="17" spans="1:20" ht="17.25" customHeight="1">
      <c r="A17" s="555"/>
      <c r="B17" s="556"/>
      <c r="C17" s="355" t="s">
        <v>273</v>
      </c>
      <c r="D17" s="358">
        <f>簡易収支計画!F37</f>
        <v>0</v>
      </c>
      <c r="E17" s="321" t="s">
        <v>46</v>
      </c>
      <c r="F17" s="6">
        <f>ROUND(IF($H$6=1,($D19*(1-$F$6/100))*(1-$J$6/100),0),0)</f>
        <v>0</v>
      </c>
      <c r="G17" s="47">
        <f>ROUND(IF($H$6=2,$D19*(1-$F$6/100)*(1-$J$6/100),0),0)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0">
        <f t="shared" si="0"/>
        <v>0</v>
      </c>
      <c r="S17" s="239"/>
      <c r="T17" s="581"/>
    </row>
    <row r="18" spans="1:20" ht="17.25" customHeight="1" thickBot="1">
      <c r="A18" s="555"/>
      <c r="B18" s="556"/>
      <c r="C18" s="355" t="s">
        <v>274</v>
      </c>
      <c r="D18" s="358">
        <f>簡易収支計画!F38</f>
        <v>0</v>
      </c>
      <c r="E18" s="321" t="s">
        <v>47</v>
      </c>
      <c r="F18" s="43"/>
      <c r="G18" s="43">
        <f>ROUND(IF($H$6=1,IF($L$6=1,$D19-$D19*($F$6/100)-(F17+G17)-SUM(F19:G19),0),0),0)</f>
        <v>0</v>
      </c>
      <c r="H18" s="43">
        <f>ROUND(IF($H$6=1,IF($L$6=2,$D19-$D19*($F$6/100)-(F17+G17)-SUM(F19:H19),0),IF($L$6=1,$D19-$D19*($F$6/100)-(F17+G17)-SUM(G19:H19),0)),0)</f>
        <v>0</v>
      </c>
      <c r="I18" s="43">
        <f>ROUND(IF($H$6=1,IF($L$6=3,$D19-$D19*($F$6/100)-(F17+G17)-SUM(F19:I19),0),IF($L$6=2,$D19-$D19*($F$6/100)-(F17+G17)-SUM(G19:I19),0)),0)</f>
        <v>0</v>
      </c>
      <c r="J18" s="43">
        <f>ROUND(IF(AND($H$6=2,$L$6=3),$D19*(1-$F$6/100)*$J$6/100-SUM(G19:J19),IF(AND($H$6=1,$L$6=4),$D19*(1-$F$6/100)*$J$6/100-SUM(G19:J19),0)),0)</f>
        <v>0</v>
      </c>
      <c r="K18" s="43">
        <f>ROUND(IF(AND($H$6=2,$L$6=4),$D19*(1-$F$6/100)*$J$6/100-SUM(G19:K19),0),0)</f>
        <v>0</v>
      </c>
      <c r="L18" s="43"/>
      <c r="M18" s="44"/>
      <c r="N18" s="44"/>
      <c r="O18" s="44"/>
      <c r="P18" s="44"/>
      <c r="Q18" s="43"/>
      <c r="R18" s="240">
        <f t="shared" si="0"/>
        <v>0</v>
      </c>
      <c r="S18" s="239"/>
      <c r="T18" s="581"/>
    </row>
    <row r="19" spans="1:20" ht="17.25" customHeight="1" thickBot="1">
      <c r="A19" s="555"/>
      <c r="B19" s="557"/>
      <c r="C19" s="356" t="s">
        <v>275</v>
      </c>
      <c r="D19" s="359">
        <f>簡易収支計画!F39</f>
        <v>0</v>
      </c>
      <c r="E19" s="320" t="s">
        <v>93</v>
      </c>
      <c r="F19" s="382"/>
      <c r="G19" s="383"/>
      <c r="H19" s="383"/>
      <c r="I19" s="383"/>
      <c r="J19" s="383"/>
      <c r="K19" s="383"/>
      <c r="L19" s="383"/>
      <c r="M19" s="384"/>
      <c r="N19" s="384"/>
      <c r="O19" s="384"/>
      <c r="P19" s="384"/>
      <c r="Q19" s="385"/>
      <c r="R19" s="240">
        <f t="shared" si="0"/>
        <v>0</v>
      </c>
      <c r="S19" s="239"/>
      <c r="T19" s="581"/>
    </row>
    <row r="20" spans="1:20" ht="17.25" customHeight="1">
      <c r="A20" s="555"/>
      <c r="B20" s="558">
        <f>簡易収支計画!G4</f>
        <v>4</v>
      </c>
      <c r="C20" s="354" t="s">
        <v>272</v>
      </c>
      <c r="D20" s="357">
        <f>簡易収支計画!G36</f>
        <v>0</v>
      </c>
      <c r="E20" s="321" t="s">
        <v>45</v>
      </c>
      <c r="F20" s="45">
        <f>ROUND($D23*($F$6/100),0)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0">
        <f t="shared" si="0"/>
        <v>0</v>
      </c>
      <c r="S20" s="239"/>
      <c r="T20" s="581">
        <f t="shared" ref="T20" si="2">-(D20-SUM(R20:R23))</f>
        <v>0</v>
      </c>
    </row>
    <row r="21" spans="1:20" ht="17.25" customHeight="1">
      <c r="A21" s="555"/>
      <c r="B21" s="559"/>
      <c r="C21" s="355" t="s">
        <v>273</v>
      </c>
      <c r="D21" s="358">
        <f>簡易収支計画!G37</f>
        <v>0</v>
      </c>
      <c r="E21" s="321" t="s">
        <v>46</v>
      </c>
      <c r="G21" s="42">
        <f>ROUND(IF($H$6=1,($D23-F20)*(1-$J$6/100),0),0)</f>
        <v>0</v>
      </c>
      <c r="H21" s="6">
        <f>ROUND(IF($H$6=2,$D23*(1-$F$6/100)*(1-$J$6/100),0),0)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0">
        <f t="shared" si="0"/>
        <v>0</v>
      </c>
      <c r="S21" s="239"/>
      <c r="T21" s="581"/>
    </row>
    <row r="22" spans="1:20" ht="17.25" customHeight="1" thickBot="1">
      <c r="A22" s="555"/>
      <c r="B22" s="559"/>
      <c r="C22" s="355" t="s">
        <v>274</v>
      </c>
      <c r="D22" s="358">
        <f>簡易収支計画!G38</f>
        <v>0</v>
      </c>
      <c r="E22" s="321" t="s">
        <v>47</v>
      </c>
      <c r="F22" s="43"/>
      <c r="G22" s="43"/>
      <c r="H22" s="43">
        <f>ROUND(IF($H$6=1,IF($L$6=1,$D23-$D23*($F$6/100)-(G21+H21)-SUM(G23:H23),0),0),0)</f>
        <v>0</v>
      </c>
      <c r="I22" s="43">
        <f>ROUND(IF($H$6=1,IF($L$6=2,$D23-$D23*($F$6/100)-(G21+H21)-SUM(G23:I23),0),IF($L$6=1,$D23-$D23*($F$6/100)-(G21+H21)-SUM(H23:I23),0)),0)</f>
        <v>0</v>
      </c>
      <c r="J22" s="43">
        <f>ROUND(IF($H$6=1,IF($L$6=3,$D23-$D23*($F$6/100)-(G21+H21)-SUM(G23:J23),0),IF($L$6=2,$D23-$D23*($F$6/100)-(G21+H21)-SUM(H23:J23),0)),0)</f>
        <v>0</v>
      </c>
      <c r="K22" s="43">
        <f>ROUND(IF(AND($H$6=2,$L$6=3),$D23*(1-$F$6/100)*$J$6/100-SUM(H23:K23),IF(AND($H$6=1,$L$6=4),$D23*(1-$F$6/100)*$J$6/100-SUM(H23:K23),0)),0)</f>
        <v>0</v>
      </c>
      <c r="L22" s="43">
        <f>ROUND(IF(AND($H$6=2,$L$6=4),$D23*(1-$F$6/100)*$J$6/100-SUM(H23:L23),0),0)</f>
        <v>0</v>
      </c>
      <c r="M22" s="44"/>
      <c r="N22" s="44"/>
      <c r="O22" s="44"/>
      <c r="P22" s="44"/>
      <c r="Q22" s="43"/>
      <c r="R22" s="240">
        <f t="shared" si="0"/>
        <v>0</v>
      </c>
      <c r="S22" s="239"/>
      <c r="T22" s="581"/>
    </row>
    <row r="23" spans="1:20" ht="17.25" customHeight="1" thickBot="1">
      <c r="A23" s="555"/>
      <c r="B23" s="560"/>
      <c r="C23" s="356" t="s">
        <v>275</v>
      </c>
      <c r="D23" s="359">
        <f>簡易収支計画!G39</f>
        <v>0</v>
      </c>
      <c r="E23" s="320" t="s">
        <v>93</v>
      </c>
      <c r="F23" s="382"/>
      <c r="G23" s="383"/>
      <c r="H23" s="383"/>
      <c r="I23" s="383"/>
      <c r="J23" s="383"/>
      <c r="K23" s="383"/>
      <c r="L23" s="383"/>
      <c r="M23" s="384"/>
      <c r="N23" s="384"/>
      <c r="O23" s="384"/>
      <c r="P23" s="384"/>
      <c r="Q23" s="385"/>
      <c r="R23" s="240">
        <f t="shared" si="0"/>
        <v>0</v>
      </c>
      <c r="S23" s="239"/>
      <c r="T23" s="581"/>
    </row>
    <row r="24" spans="1:20" ht="17.25" customHeight="1">
      <c r="A24" s="555"/>
      <c r="B24" s="558">
        <f>簡易収支計画!H4</f>
        <v>5</v>
      </c>
      <c r="C24" s="354" t="s">
        <v>272</v>
      </c>
      <c r="D24" s="357">
        <f>簡易収支計画!H36</f>
        <v>0</v>
      </c>
      <c r="E24" s="321" t="s">
        <v>45</v>
      </c>
      <c r="F24" s="45"/>
      <c r="G24" s="45">
        <f>ROUND($D27*($F$6/100),0)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0">
        <f t="shared" si="0"/>
        <v>0</v>
      </c>
      <c r="S24" s="239"/>
      <c r="T24" s="581">
        <f t="shared" ref="T24" si="3">-(D24-SUM(R24:R27))</f>
        <v>0</v>
      </c>
    </row>
    <row r="25" spans="1:20" ht="17.25" customHeight="1">
      <c r="A25" s="555"/>
      <c r="B25" s="559"/>
      <c r="C25" s="355" t="s">
        <v>273</v>
      </c>
      <c r="D25" s="358">
        <f>簡易収支計画!H37</f>
        <v>0</v>
      </c>
      <c r="E25" s="321" t="s">
        <v>46</v>
      </c>
      <c r="F25" s="6"/>
      <c r="H25" s="42">
        <f>ROUND(IF($H$6=1,($D27-G24)*(1-$J$6/100),0),0)</f>
        <v>0</v>
      </c>
      <c r="I25" s="6">
        <f>ROUND(IF($H$6=2,$D27*(1-$F$6/100)*(1-$J$6/100),0),0)</f>
        <v>0</v>
      </c>
      <c r="J25" s="6"/>
      <c r="K25" s="6"/>
      <c r="L25" s="6"/>
      <c r="M25" s="7"/>
      <c r="N25" s="7"/>
      <c r="O25" s="7"/>
      <c r="P25" s="7"/>
      <c r="Q25" s="6"/>
      <c r="R25" s="240">
        <f t="shared" si="0"/>
        <v>0</v>
      </c>
      <c r="S25" s="239"/>
      <c r="T25" s="581"/>
    </row>
    <row r="26" spans="1:20" ht="17.25" customHeight="1" thickBot="1">
      <c r="A26" s="555"/>
      <c r="B26" s="559"/>
      <c r="C26" s="355" t="s">
        <v>274</v>
      </c>
      <c r="D26" s="358">
        <f>簡易収支計画!H38</f>
        <v>0</v>
      </c>
      <c r="E26" s="321" t="s">
        <v>47</v>
      </c>
      <c r="F26" s="6"/>
      <c r="G26" s="43"/>
      <c r="H26" s="43"/>
      <c r="I26" s="43">
        <f>ROUND(IF($H$6=1,IF($L$6=1,$D27-$D27*($F$6/100)-(H25+I25)-SUM(H27:I27),0),0),0)</f>
        <v>0</v>
      </c>
      <c r="J26" s="43">
        <f>ROUND(IF($H$6=1,IF($L$6=2,$D27-$D27*($F$6/100)-(H25+I25)-SUM(H27:J27),0),IF($L$6=1,$D27-$D27*($F$6/100)-(H25+I25)-SUM(I27:J27),0)),0)</f>
        <v>0</v>
      </c>
      <c r="K26" s="43">
        <f>ROUND(IF($H$6=1,IF($L$6=3,$D27-$D27*($F$6/100)-(H25+I25)-SUM(H27:K27),0),IF($L$6=2,$D27-$D27*($F$6/100)-(H25+I25)-SUM(I27:K27),0)),0)</f>
        <v>0</v>
      </c>
      <c r="L26" s="43">
        <f>ROUND(IF(AND($H$6=2,$L$6=3),$D27*(1-$F$6/100)*$J$6/100-SUM(I27:L27),IF(AND($H$6=1,$L$6=4),$D27*(1-$F$6/100)*$J$6/100-SUM(I27:L27),0)),0)</f>
        <v>0</v>
      </c>
      <c r="M26" s="7">
        <f>ROUND(IF(AND($H$6=2,$L$6=4),$D27*(1-$F$6/100)*$J$6/100-SUM(I27:M27),0),0)</f>
        <v>0</v>
      </c>
      <c r="N26" s="7"/>
      <c r="O26" s="7"/>
      <c r="P26" s="7"/>
      <c r="Q26" s="6"/>
      <c r="R26" s="240">
        <f t="shared" si="0"/>
        <v>0</v>
      </c>
      <c r="S26" s="239"/>
      <c r="T26" s="581"/>
    </row>
    <row r="27" spans="1:20" ht="17.25" customHeight="1" thickBot="1">
      <c r="A27" s="555"/>
      <c r="B27" s="560"/>
      <c r="C27" s="356" t="s">
        <v>275</v>
      </c>
      <c r="D27" s="359">
        <f>簡易収支計画!H39</f>
        <v>0</v>
      </c>
      <c r="E27" s="321" t="s">
        <v>93</v>
      </c>
      <c r="F27" s="382"/>
      <c r="G27" s="383"/>
      <c r="H27" s="383"/>
      <c r="I27" s="383"/>
      <c r="J27" s="383"/>
      <c r="K27" s="383"/>
      <c r="L27" s="383"/>
      <c r="M27" s="384"/>
      <c r="N27" s="384"/>
      <c r="O27" s="384"/>
      <c r="P27" s="384"/>
      <c r="Q27" s="385"/>
      <c r="R27" s="240">
        <f t="shared" si="0"/>
        <v>0</v>
      </c>
      <c r="S27" s="239"/>
      <c r="T27" s="581"/>
    </row>
    <row r="28" spans="1:20" ht="17.25" customHeight="1">
      <c r="A28" s="555"/>
      <c r="B28" s="558">
        <f>簡易収支計画!I4</f>
        <v>6</v>
      </c>
      <c r="C28" s="354" t="s">
        <v>272</v>
      </c>
      <c r="D28" s="357">
        <f>簡易収支計画!I36</f>
        <v>0</v>
      </c>
      <c r="E28" s="321" t="s">
        <v>45</v>
      </c>
      <c r="F28" s="6"/>
      <c r="G28" s="6"/>
      <c r="H28" s="45">
        <f>ROUND($D31*($F$6/100),0)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0">
        <f t="shared" si="0"/>
        <v>0</v>
      </c>
      <c r="S28" s="239"/>
      <c r="T28" s="581">
        <f t="shared" ref="T28" si="4">-(D28-SUM(R28:R31))</f>
        <v>0</v>
      </c>
    </row>
    <row r="29" spans="1:20" ht="17.25" customHeight="1">
      <c r="A29" s="555"/>
      <c r="B29" s="559"/>
      <c r="C29" s="355" t="s">
        <v>273</v>
      </c>
      <c r="D29" s="358">
        <f>簡易収支計画!I37</f>
        <v>0</v>
      </c>
      <c r="E29" s="321" t="s">
        <v>46</v>
      </c>
      <c r="F29" s="6"/>
      <c r="G29" s="6"/>
      <c r="I29" s="42">
        <f>ROUND(IF($H$6=1,($D31-H28)*(1-$J$6/100),0),0)</f>
        <v>0</v>
      </c>
      <c r="J29" s="6">
        <f>ROUND(IF($H$6=2,$D31*(1-$F$6/100)*(1-$J$6/100),0),0)</f>
        <v>0</v>
      </c>
      <c r="K29" s="6"/>
      <c r="L29" s="6"/>
      <c r="M29" s="6"/>
      <c r="N29" s="7"/>
      <c r="O29" s="7"/>
      <c r="P29" s="7"/>
      <c r="Q29" s="6"/>
      <c r="R29" s="240">
        <f t="shared" si="0"/>
        <v>0</v>
      </c>
      <c r="S29" s="239"/>
      <c r="T29" s="581"/>
    </row>
    <row r="30" spans="1:20" ht="17.25" customHeight="1" thickBot="1">
      <c r="A30" s="555"/>
      <c r="B30" s="559"/>
      <c r="C30" s="355" t="s">
        <v>274</v>
      </c>
      <c r="D30" s="358">
        <f>簡易収支計画!I38</f>
        <v>0</v>
      </c>
      <c r="E30" s="321" t="s">
        <v>47</v>
      </c>
      <c r="F30" s="6"/>
      <c r="G30" s="6"/>
      <c r="H30" s="43"/>
      <c r="I30" s="43"/>
      <c r="J30" s="43">
        <f>ROUND(IF($H$6=1,IF($L$6=1,$D31-$D31*($F$6/100)-(I29+J29)-SUM(I31:J31),0),0),0)</f>
        <v>0</v>
      </c>
      <c r="K30" s="43">
        <f>ROUND(IF($H$6=1,IF($L$6=2,$D31-$D31*($F$6/100)-(I29+J29)-SUM(I31:K31),0),IF($L$6=1,$D31-$D31*($F$6/100)-(I29+J29)-SUM(J31:K31),0)),0)</f>
        <v>0</v>
      </c>
      <c r="L30" s="43">
        <f>ROUND(IF($H$6=1,IF($L$6=3,$D31-$D31*($F$6/100)-(I29+J29)-SUM(I31:L31),0),IF($L$6=2,$D31-$D31*($F$6/100)-(I29+J29)-SUM(J31:L31),0)),0)</f>
        <v>0</v>
      </c>
      <c r="M30" s="43">
        <f>ROUND(IF(AND($H$6=2,$L$6=3),$D31*(1-$F$6/100)*$J$6/100-SUM(J31:M31),IF(AND($H$6=1,$L$6=4),$D31*(1-$F$6/100)*$J$6/100-SUM(J31:M31),0)),0)</f>
        <v>0</v>
      </c>
      <c r="N30" s="7">
        <f>ROUND(IF(AND($H$6=2,$L$6=4),$D31*(1-$F$6/100)*$J$6/100-SUM(J31:N31),0),0)</f>
        <v>0</v>
      </c>
      <c r="O30" s="7"/>
      <c r="P30" s="7"/>
      <c r="Q30" s="6"/>
      <c r="R30" s="240">
        <f t="shared" si="0"/>
        <v>0</v>
      </c>
      <c r="S30" s="239"/>
      <c r="T30" s="581"/>
    </row>
    <row r="31" spans="1:20" ht="17.25" customHeight="1" thickBot="1">
      <c r="A31" s="555"/>
      <c r="B31" s="560"/>
      <c r="C31" s="356" t="s">
        <v>275</v>
      </c>
      <c r="D31" s="359">
        <f>簡易収支計画!I39</f>
        <v>0</v>
      </c>
      <c r="E31" s="321" t="s">
        <v>93</v>
      </c>
      <c r="F31" s="382"/>
      <c r="G31" s="383"/>
      <c r="H31" s="383"/>
      <c r="I31" s="383"/>
      <c r="J31" s="383"/>
      <c r="K31" s="383"/>
      <c r="L31" s="383"/>
      <c r="M31" s="384"/>
      <c r="N31" s="384"/>
      <c r="O31" s="384"/>
      <c r="P31" s="384"/>
      <c r="Q31" s="385"/>
      <c r="R31" s="240">
        <f t="shared" si="0"/>
        <v>0</v>
      </c>
      <c r="S31" s="239"/>
      <c r="T31" s="581"/>
    </row>
    <row r="32" spans="1:20" ht="17.25" customHeight="1">
      <c r="A32" s="555"/>
      <c r="B32" s="558">
        <f>簡易収支計画!J4</f>
        <v>7</v>
      </c>
      <c r="C32" s="354" t="s">
        <v>272</v>
      </c>
      <c r="D32" s="357">
        <f>簡易収支計画!J36</f>
        <v>0</v>
      </c>
      <c r="E32" s="321" t="s">
        <v>45</v>
      </c>
      <c r="F32" s="6"/>
      <c r="G32" s="6"/>
      <c r="H32" s="6"/>
      <c r="I32" s="45">
        <f>ROUND($D35*($F$6/100),0)</f>
        <v>0</v>
      </c>
      <c r="J32" s="45"/>
      <c r="K32" s="45"/>
      <c r="L32" s="45"/>
      <c r="M32" s="45"/>
      <c r="N32" s="45"/>
      <c r="O32" s="7"/>
      <c r="P32" s="7"/>
      <c r="Q32" s="6"/>
      <c r="R32" s="240">
        <f t="shared" si="0"/>
        <v>0</v>
      </c>
      <c r="S32" s="239"/>
      <c r="T32" s="581">
        <f t="shared" ref="T32" si="5">-(D32-SUM(R32:R35))</f>
        <v>0</v>
      </c>
    </row>
    <row r="33" spans="1:20" ht="17.25" customHeight="1">
      <c r="A33" s="555"/>
      <c r="B33" s="559"/>
      <c r="C33" s="355" t="s">
        <v>273</v>
      </c>
      <c r="D33" s="358">
        <f>簡易収支計画!J37</f>
        <v>0</v>
      </c>
      <c r="E33" s="321" t="s">
        <v>46</v>
      </c>
      <c r="F33" s="6"/>
      <c r="G33" s="6"/>
      <c r="H33" s="6"/>
      <c r="J33" s="42">
        <f>ROUND(IF($H$6=1,($D35-I32)*(1-$J$6/100),0),0)</f>
        <v>0</v>
      </c>
      <c r="K33" s="6">
        <f>ROUND(IF($H$6=2,$D35*(1-$F$6/100)*(1-$J$6/100),0),0)</f>
        <v>0</v>
      </c>
      <c r="L33" s="6"/>
      <c r="M33" s="6"/>
      <c r="N33" s="6"/>
      <c r="O33" s="7"/>
      <c r="P33" s="7"/>
      <c r="Q33" s="6"/>
      <c r="R33" s="240">
        <f t="shared" si="0"/>
        <v>0</v>
      </c>
      <c r="S33" s="239"/>
      <c r="T33" s="581"/>
    </row>
    <row r="34" spans="1:20" ht="17.25" customHeight="1" thickBot="1">
      <c r="A34" s="555"/>
      <c r="B34" s="559"/>
      <c r="C34" s="355" t="s">
        <v>274</v>
      </c>
      <c r="D34" s="358">
        <f>簡易収支計画!J38</f>
        <v>0</v>
      </c>
      <c r="E34" s="321" t="s">
        <v>47</v>
      </c>
      <c r="F34" s="6"/>
      <c r="G34" s="6"/>
      <c r="H34" s="6"/>
      <c r="I34" s="43"/>
      <c r="J34" s="43"/>
      <c r="K34" s="43">
        <f>ROUND(IF($H$6=1,IF($L$6=1,$D35-$D35*($F$6/100)-(J33+K33)-SUM(J35:K35),0),0),0)</f>
        <v>0</v>
      </c>
      <c r="L34" s="43">
        <f>ROUND(IF($H$6=1,IF($L$6=2,$D35-$D35*($F$6/100)-(J33+K33)-SUM(J35:L35),0),IF($L$6=1,$D35-$D35*($F$6/100)-(J33+K33)-SUM(K35:L35),0)),0)</f>
        <v>0</v>
      </c>
      <c r="M34" s="43">
        <f>ROUND(IF($H$6=1,IF($L$6=3,$D35-$D35*($F$6/100)-(J33+K33)-SUM(J35:M35),0),IF($L$6=2,$D35-$D35*($F$6/100)-(J33+K33)-SUM(K35:M35),0)),0)</f>
        <v>0</v>
      </c>
      <c r="N34" s="43">
        <f>ROUND(IF(AND($H$6=2,$L$6=3),$D35*(1-$F$6/100)*$J$6/100-SUM(K35:N35),IF(AND($H$6=1,$L$6=4),$D35*(1-$F$6/100)*$J$6/100-SUM(K35:N35),0)),0)</f>
        <v>0</v>
      </c>
      <c r="O34" s="7">
        <f>ROUND(IF(AND($H$6=2,$L$6=4),$D35*(1-$F$6/100)*$J$6/100-SUM(K35:O35),0),0)</f>
        <v>0</v>
      </c>
      <c r="P34" s="7"/>
      <c r="Q34" s="6"/>
      <c r="R34" s="240">
        <f t="shared" si="0"/>
        <v>0</v>
      </c>
      <c r="S34" s="239"/>
      <c r="T34" s="581"/>
    </row>
    <row r="35" spans="1:20" ht="17.25" customHeight="1" thickBot="1">
      <c r="A35" s="555"/>
      <c r="B35" s="560"/>
      <c r="C35" s="356" t="s">
        <v>275</v>
      </c>
      <c r="D35" s="359">
        <f>簡易収支計画!J39</f>
        <v>0</v>
      </c>
      <c r="E35" s="321" t="s">
        <v>93</v>
      </c>
      <c r="F35" s="382"/>
      <c r="G35" s="383"/>
      <c r="H35" s="383"/>
      <c r="I35" s="383"/>
      <c r="J35" s="383"/>
      <c r="K35" s="383"/>
      <c r="L35" s="383"/>
      <c r="M35" s="384"/>
      <c r="N35" s="384"/>
      <c r="O35" s="384"/>
      <c r="P35" s="384"/>
      <c r="Q35" s="385"/>
      <c r="R35" s="240">
        <f t="shared" si="0"/>
        <v>0</v>
      </c>
      <c r="S35" s="239"/>
      <c r="T35" s="581"/>
    </row>
    <row r="36" spans="1:20" ht="17.25" customHeight="1">
      <c r="A36" s="555"/>
      <c r="B36" s="610">
        <f>簡易収支計画!K4</f>
        <v>8</v>
      </c>
      <c r="C36" s="354" t="s">
        <v>272</v>
      </c>
      <c r="D36" s="357">
        <f>簡易収支計画!K36</f>
        <v>0</v>
      </c>
      <c r="E36" s="321" t="s">
        <v>45</v>
      </c>
      <c r="F36" s="6"/>
      <c r="G36" s="6"/>
      <c r="H36" s="6"/>
      <c r="I36" s="6"/>
      <c r="J36" s="45">
        <f>ROUND($D39*($F$6/100),0)</f>
        <v>0</v>
      </c>
      <c r="K36" s="45"/>
      <c r="L36" s="45"/>
      <c r="M36" s="45"/>
      <c r="N36" s="45"/>
      <c r="O36" s="45"/>
      <c r="P36" s="7"/>
      <c r="Q36" s="6"/>
      <c r="R36" s="240">
        <f t="shared" si="0"/>
        <v>0</v>
      </c>
      <c r="S36" s="239"/>
      <c r="T36" s="581">
        <f t="shared" ref="T36" si="6">-(D36-SUM(R36:R39))</f>
        <v>0</v>
      </c>
    </row>
    <row r="37" spans="1:20" ht="17.25" customHeight="1">
      <c r="A37" s="555"/>
      <c r="B37" s="611"/>
      <c r="C37" s="355" t="s">
        <v>273</v>
      </c>
      <c r="D37" s="358">
        <f>簡易収支計画!K37</f>
        <v>0</v>
      </c>
      <c r="E37" s="321" t="s">
        <v>46</v>
      </c>
      <c r="F37" s="6"/>
      <c r="G37" s="6"/>
      <c r="H37" s="6"/>
      <c r="I37" s="6"/>
      <c r="K37" s="42">
        <f>ROUND(IF($H$6=1,($D39-J36)*(1-$J$6/100),0),0)</f>
        <v>0</v>
      </c>
      <c r="L37" s="6">
        <f>ROUND(IF($H$6=2,$D39*(1-$F$6/100)*(1-$J$6/100),0),0)</f>
        <v>0</v>
      </c>
      <c r="M37" s="6"/>
      <c r="N37" s="6"/>
      <c r="O37" s="6"/>
      <c r="P37" s="7"/>
      <c r="Q37" s="6"/>
      <c r="R37" s="240">
        <f t="shared" si="0"/>
        <v>0</v>
      </c>
      <c r="S37" s="239"/>
      <c r="T37" s="581"/>
    </row>
    <row r="38" spans="1:20" ht="17.25" customHeight="1" thickBot="1">
      <c r="A38" s="555"/>
      <c r="B38" s="611"/>
      <c r="C38" s="355" t="s">
        <v>274</v>
      </c>
      <c r="D38" s="358">
        <f>簡易収支計画!K38</f>
        <v>0</v>
      </c>
      <c r="E38" s="321" t="s">
        <v>47</v>
      </c>
      <c r="F38" s="6"/>
      <c r="G38" s="6"/>
      <c r="H38" s="6"/>
      <c r="I38" s="6"/>
      <c r="J38" s="43"/>
      <c r="K38" s="43"/>
      <c r="L38" s="43">
        <f>ROUND(IF($H$6=1,IF($L$6=1,$D39-$D39*($F$6/100)-(K37+L37)-SUM(K39:L39),0),0),0)</f>
        <v>0</v>
      </c>
      <c r="M38" s="43">
        <f>ROUND(IF($H$6=1,IF($L$6=2,$D39-$D39*($F$6/100)-(K37+L37)-SUM(K39:M39),0),IF($L$6=1,$D39-$D39*($F$6/100)-(K37+L37)-SUM(L39:M39),0)),0)</f>
        <v>0</v>
      </c>
      <c r="N38" s="43">
        <f>ROUND(IF($H$6=1,IF($L$6=3,$D39-$D39*($F$6/100)-(K37+L37)-SUM(K39:N39),0),IF($L$6=2,$D39-$D39*($F$6/100)-(K37+L37)-SUM(L39:N39),0)),0)</f>
        <v>0</v>
      </c>
      <c r="O38" s="43">
        <f>ROUND(IF(AND($H$6=2,$L$6=3),$D39*(1-$F$6/100)*$J$6/100-SUM(L39:O39),IF(AND($H$6=1,$L$6=4),$D39*(1-$F$6/100)*$J$6/100-SUM(L39:O39),0)),0)</f>
        <v>0</v>
      </c>
      <c r="P38" s="7">
        <f>ROUND(IF(AND($H$6=2,$L$6=4),$D39*(1-$F$6/100)*$J$6/100-SUM(L39:P39),0),0)</f>
        <v>0</v>
      </c>
      <c r="Q38" s="6"/>
      <c r="R38" s="240">
        <f t="shared" si="0"/>
        <v>0</v>
      </c>
      <c r="S38" s="239"/>
      <c r="T38" s="581"/>
    </row>
    <row r="39" spans="1:20" ht="17.25" customHeight="1" thickBot="1">
      <c r="A39" s="555"/>
      <c r="B39" s="612"/>
      <c r="C39" s="356" t="s">
        <v>275</v>
      </c>
      <c r="D39" s="359">
        <f>簡易収支計画!K39</f>
        <v>0</v>
      </c>
      <c r="E39" s="321" t="s">
        <v>93</v>
      </c>
      <c r="F39" s="382"/>
      <c r="G39" s="383"/>
      <c r="H39" s="383"/>
      <c r="I39" s="383"/>
      <c r="J39" s="383"/>
      <c r="K39" s="383"/>
      <c r="L39" s="383"/>
      <c r="M39" s="384"/>
      <c r="N39" s="384"/>
      <c r="O39" s="384"/>
      <c r="P39" s="384"/>
      <c r="Q39" s="385"/>
      <c r="R39" s="240">
        <f t="shared" si="0"/>
        <v>0</v>
      </c>
      <c r="S39" s="239"/>
      <c r="T39" s="581"/>
    </row>
    <row r="40" spans="1:20" ht="17.25" customHeight="1">
      <c r="A40" s="555"/>
      <c r="B40" s="558">
        <f>簡易収支計画!L4</f>
        <v>9</v>
      </c>
      <c r="C40" s="354" t="s">
        <v>272</v>
      </c>
      <c r="D40" s="357">
        <f>簡易収支計画!L36</f>
        <v>0</v>
      </c>
      <c r="E40" s="321" t="s">
        <v>45</v>
      </c>
      <c r="F40" s="6"/>
      <c r="G40" s="6"/>
      <c r="H40" s="6"/>
      <c r="I40" s="6"/>
      <c r="J40" s="6"/>
      <c r="K40" s="45">
        <f>ROUND($D43*($F$6/100),0)</f>
        <v>0</v>
      </c>
      <c r="L40" s="45"/>
      <c r="M40" s="45"/>
      <c r="N40" s="45"/>
      <c r="O40" s="45"/>
      <c r="P40" s="45"/>
      <c r="Q40" s="6"/>
      <c r="R40" s="240">
        <f t="shared" si="0"/>
        <v>0</v>
      </c>
      <c r="S40" s="239"/>
      <c r="T40" s="581">
        <f t="shared" ref="T40" si="7">-(D40-SUM(R40:R43))</f>
        <v>0</v>
      </c>
    </row>
    <row r="41" spans="1:20" ht="17.25" customHeight="1">
      <c r="A41" s="555"/>
      <c r="B41" s="559"/>
      <c r="C41" s="355" t="s">
        <v>273</v>
      </c>
      <c r="D41" s="358">
        <f>簡易収支計画!L37</f>
        <v>0</v>
      </c>
      <c r="E41" s="321" t="s">
        <v>46</v>
      </c>
      <c r="F41" s="6"/>
      <c r="G41" s="6"/>
      <c r="H41" s="6"/>
      <c r="I41" s="6"/>
      <c r="J41" s="6"/>
      <c r="L41" s="42">
        <f>ROUND(IF($H$6=1,($D43-K40)*(1-$J$6/100),0),0)</f>
        <v>0</v>
      </c>
      <c r="M41" s="6">
        <f>ROUND(IF($H$6=2,$D43*(1-$F$6/100)*(1-$J$6/100),0),0)</f>
        <v>0</v>
      </c>
      <c r="N41" s="6"/>
      <c r="O41" s="6"/>
      <c r="P41" s="6"/>
      <c r="Q41" s="6"/>
      <c r="R41" s="240">
        <f t="shared" si="0"/>
        <v>0</v>
      </c>
      <c r="S41" s="239"/>
      <c r="T41" s="581"/>
    </row>
    <row r="42" spans="1:20" ht="17.25" customHeight="1" thickBot="1">
      <c r="A42" s="555"/>
      <c r="B42" s="559"/>
      <c r="C42" s="355" t="s">
        <v>274</v>
      </c>
      <c r="D42" s="358">
        <f>簡易収支計画!L38</f>
        <v>0</v>
      </c>
      <c r="E42" s="321" t="s">
        <v>47</v>
      </c>
      <c r="F42" s="6"/>
      <c r="G42" s="6"/>
      <c r="H42" s="6"/>
      <c r="I42" s="6"/>
      <c r="J42" s="6"/>
      <c r="K42" s="43"/>
      <c r="L42" s="43"/>
      <c r="M42" s="43">
        <f>ROUND(IF($H$6=1,IF($L$6=1,$D43-$D43*($F$6/100)-(L41+M41)-SUM(L43:M43),0),0),0)</f>
        <v>0</v>
      </c>
      <c r="N42" s="43">
        <f>ROUND(IF($H$6=1,IF($L$6=2,$D43-$D43*($F$6/100)-(L41+M41)-SUM(L43:N43),0),IF($L$6=1,$D43-$D43*($F$6/100)-(L41+M41)-SUM(M43:N43),0)),0)</f>
        <v>0</v>
      </c>
      <c r="O42" s="43">
        <f>ROUND(IF($H$6=1,IF($L$6=3,$D43-$D43*($F$6/100)-(L41+M41)-SUM(L43:O43),0),IF($L$6=2,$D43-$D43*($F$6/100)-(L41+M41)-SUM(M43:O43),0)),0)</f>
        <v>0</v>
      </c>
      <c r="P42" s="43">
        <f>ROUND(IF(AND($H$6=2,$L$6=3),$D43*(1-$F$6/100)*$J$6/100-SUM(M43:P43),IF(AND($H$6=1,$L$6=4),$D43*(1-$F$6/100)*$J$6/100-SUM(M43:P43),0)),0)</f>
        <v>0</v>
      </c>
      <c r="Q42" s="6">
        <f>ROUND(IF(AND($H$6=2,$L$6=4),$D43*(1-$F$6/100)*$J$6/100-SUM(M43:Q43),0),0)</f>
        <v>0</v>
      </c>
      <c r="R42" s="240">
        <f t="shared" si="0"/>
        <v>0</v>
      </c>
      <c r="S42" s="239"/>
      <c r="T42" s="581"/>
    </row>
    <row r="43" spans="1:20" ht="17.25" customHeight="1" thickBot="1">
      <c r="A43" s="555"/>
      <c r="B43" s="560"/>
      <c r="C43" s="356" t="s">
        <v>275</v>
      </c>
      <c r="D43" s="359">
        <f>簡易収支計画!L39</f>
        <v>0</v>
      </c>
      <c r="E43" s="321" t="s">
        <v>93</v>
      </c>
      <c r="F43" s="382"/>
      <c r="G43" s="383"/>
      <c r="H43" s="383"/>
      <c r="I43" s="383"/>
      <c r="J43" s="383"/>
      <c r="K43" s="383"/>
      <c r="L43" s="383"/>
      <c r="M43" s="384"/>
      <c r="N43" s="384"/>
      <c r="O43" s="384"/>
      <c r="P43" s="384"/>
      <c r="Q43" s="385"/>
      <c r="R43" s="240">
        <f t="shared" si="0"/>
        <v>0</v>
      </c>
      <c r="S43" s="239"/>
      <c r="T43" s="581"/>
    </row>
    <row r="44" spans="1:20" ht="17.25" customHeight="1">
      <c r="A44" s="555"/>
      <c r="B44" s="558">
        <f>簡易収支計画!M4</f>
        <v>10</v>
      </c>
      <c r="C44" s="354" t="s">
        <v>272</v>
      </c>
      <c r="D44" s="357">
        <f>簡易収支計画!M36</f>
        <v>0</v>
      </c>
      <c r="E44" s="321" t="s">
        <v>45</v>
      </c>
      <c r="F44" s="6"/>
      <c r="G44" s="6"/>
      <c r="H44" s="6"/>
      <c r="I44" s="6"/>
      <c r="J44" s="6"/>
      <c r="K44" s="6"/>
      <c r="L44" s="45">
        <f>ROUND($D47*($F$6/100),0)</f>
        <v>0</v>
      </c>
      <c r="M44" s="45"/>
      <c r="N44" s="45"/>
      <c r="O44" s="45"/>
      <c r="P44" s="45"/>
      <c r="Q44" s="45"/>
      <c r="R44" s="240">
        <f t="shared" si="0"/>
        <v>0</v>
      </c>
      <c r="S44" s="239"/>
      <c r="T44" s="581">
        <f t="shared" ref="T44" si="8">-(D44-SUM(R44:R47))</f>
        <v>0</v>
      </c>
    </row>
    <row r="45" spans="1:20" ht="17.25" customHeight="1">
      <c r="A45" s="555"/>
      <c r="B45" s="559"/>
      <c r="C45" s="355" t="s">
        <v>273</v>
      </c>
      <c r="D45" s="358">
        <f>簡易収支計画!M37</f>
        <v>0</v>
      </c>
      <c r="E45" s="321" t="s">
        <v>46</v>
      </c>
      <c r="F45" s="6"/>
      <c r="G45" s="6"/>
      <c r="H45" s="6"/>
      <c r="I45" s="6"/>
      <c r="J45" s="6"/>
      <c r="K45" s="6"/>
      <c r="M45" s="42">
        <f>ROUND(IF($H$6=1,($D47-L44)*(1-$J$6/100),0),0)</f>
        <v>0</v>
      </c>
      <c r="N45" s="6">
        <f>ROUND(IF($H$6=2,$D47*(1-$F$6/100)*(1-$J$6/100),0),0)</f>
        <v>0</v>
      </c>
      <c r="O45" s="6"/>
      <c r="P45" s="6"/>
      <c r="Q45" s="6"/>
      <c r="R45" s="240">
        <f t="shared" si="0"/>
        <v>0</v>
      </c>
      <c r="S45" s="239"/>
      <c r="T45" s="581"/>
    </row>
    <row r="46" spans="1:20" ht="17.25" customHeight="1" thickBot="1">
      <c r="A46" s="555"/>
      <c r="B46" s="559"/>
      <c r="C46" s="355" t="s">
        <v>274</v>
      </c>
      <c r="D46" s="358">
        <f>簡易収支計画!M38</f>
        <v>0</v>
      </c>
      <c r="E46" s="321" t="s">
        <v>47</v>
      </c>
      <c r="F46" s="6"/>
      <c r="G46" s="6"/>
      <c r="H46" s="6"/>
      <c r="I46" s="6"/>
      <c r="J46" s="6"/>
      <c r="K46" s="6"/>
      <c r="L46" s="43"/>
      <c r="M46" s="43"/>
      <c r="N46" s="43">
        <f>ROUND(IF($H$6=1,IF($L$6=1,$D47-$D47*($F$6/100)-(M45+N45)-SUM(M47:N47),0),0),0)</f>
        <v>0</v>
      </c>
      <c r="O46" s="43">
        <f>ROUND(IF($H$6=1,IF($L$6=2,$D47-$D47*($F$6/100)-(M45+N45)-SUM(M47:O47),0),IF($L$6=1,$D47-$D47*($F$6/100)-(M45+N45)-SUM(N47:O47),0)),0)</f>
        <v>0</v>
      </c>
      <c r="P46" s="43">
        <f>ROUND(IF($H$6=1,IF($L$6=3,$D47-$D47*($F$6/100)-(M45+N45)-SUM(M47:P47),0),IF($L$6=2,$D47-$D47*($F$6/100)-(M45+N45)-SUM(N47:P47),0)),0)</f>
        <v>0</v>
      </c>
      <c r="Q46" s="43">
        <f>ROUND(IF(AND($H$6=2,$L$6=3),$D47*(1-$F$6/100)*$J$6/100-SUM(N47:Q47),IF(AND($H$6=1,$L$6=4),$D47*(1-$F$6/100)*$J$6/100-SUM(N47:Q47),0)),0)</f>
        <v>0</v>
      </c>
      <c r="R46" s="240">
        <f t="shared" si="0"/>
        <v>0</v>
      </c>
      <c r="S46" s="239"/>
      <c r="T46" s="581"/>
    </row>
    <row r="47" spans="1:20" ht="17.25" customHeight="1" thickBot="1">
      <c r="A47" s="555"/>
      <c r="B47" s="560"/>
      <c r="C47" s="356" t="s">
        <v>275</v>
      </c>
      <c r="D47" s="359">
        <f>簡易収支計画!M39</f>
        <v>0</v>
      </c>
      <c r="E47" s="321" t="s">
        <v>93</v>
      </c>
      <c r="F47" s="382"/>
      <c r="G47" s="383"/>
      <c r="H47" s="383"/>
      <c r="I47" s="383"/>
      <c r="J47" s="383"/>
      <c r="K47" s="383"/>
      <c r="L47" s="383"/>
      <c r="M47" s="384"/>
      <c r="N47" s="384"/>
      <c r="O47" s="384"/>
      <c r="P47" s="384"/>
      <c r="Q47" s="385"/>
      <c r="R47" s="240">
        <f t="shared" si="0"/>
        <v>0</v>
      </c>
      <c r="S47" s="239"/>
      <c r="T47" s="581"/>
    </row>
    <row r="48" spans="1:20" ht="17.25" customHeight="1">
      <c r="A48" s="555"/>
      <c r="B48" s="558">
        <f>簡易収支計画!N4</f>
        <v>11</v>
      </c>
      <c r="C48" s="354" t="s">
        <v>272</v>
      </c>
      <c r="D48" s="357">
        <f>簡易収支計画!N36</f>
        <v>0</v>
      </c>
      <c r="E48" s="321" t="s">
        <v>45</v>
      </c>
      <c r="F48" s="6"/>
      <c r="G48" s="6"/>
      <c r="H48" s="6"/>
      <c r="I48" s="6"/>
      <c r="J48" s="6"/>
      <c r="K48" s="6"/>
      <c r="L48" s="6"/>
      <c r="M48" s="45">
        <f>ROUND($D51*($F$6/100),0)</f>
        <v>0</v>
      </c>
      <c r="N48" s="45"/>
      <c r="O48" s="45"/>
      <c r="P48" s="45"/>
      <c r="Q48" s="45"/>
      <c r="R48" s="240">
        <f t="shared" si="0"/>
        <v>0</v>
      </c>
      <c r="S48" s="239"/>
      <c r="T48" s="581">
        <f t="shared" ref="T48" si="9">-(D48-SUM(R48:R51))</f>
        <v>0</v>
      </c>
    </row>
    <row r="49" spans="1:20" ht="17.25" customHeight="1">
      <c r="A49" s="555"/>
      <c r="B49" s="559"/>
      <c r="C49" s="355" t="s">
        <v>273</v>
      </c>
      <c r="D49" s="358">
        <f>簡易収支計画!N37</f>
        <v>0</v>
      </c>
      <c r="E49" s="321" t="s">
        <v>46</v>
      </c>
      <c r="F49" s="6"/>
      <c r="G49" s="6"/>
      <c r="H49" s="6"/>
      <c r="I49" s="6"/>
      <c r="J49" s="6"/>
      <c r="K49" s="6"/>
      <c r="L49" s="6"/>
      <c r="N49" s="42">
        <f>ROUND(IF($H$6=1,($D51-M48)*(1-$J$6/100),0),0)</f>
        <v>0</v>
      </c>
      <c r="O49" s="6">
        <f>ROUND(IF($H$6=2,$D51*(1-$F$6/100)*(1-$J$6/100),0),0)</f>
        <v>0</v>
      </c>
      <c r="P49" s="6"/>
      <c r="Q49" s="6"/>
      <c r="R49" s="240">
        <f t="shared" si="0"/>
        <v>0</v>
      </c>
      <c r="S49" s="239"/>
      <c r="T49" s="581"/>
    </row>
    <row r="50" spans="1:20" ht="17.25" customHeight="1" thickBot="1">
      <c r="A50" s="555"/>
      <c r="B50" s="559"/>
      <c r="C50" s="355" t="s">
        <v>274</v>
      </c>
      <c r="D50" s="358">
        <f>簡易収支計画!N38</f>
        <v>0</v>
      </c>
      <c r="E50" s="321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3">
        <f>ROUND(IF($H$6=1,IF($L$6=1,$D51-$D51*($F$6/100)-(N49+O49)-SUM(N51:O51),0),0),0)</f>
        <v>0</v>
      </c>
      <c r="P50" s="43">
        <f>ROUND(IF($H$6=1,IF($L$6=2,$D51-$D51*($F$6/100)-(N49+O49)-SUM(N51:P51),0),IF($L$6=1,$D51-$D51*($F$6/100)-(N49+O49)-SUM(O51:P51),0)),0)</f>
        <v>0</v>
      </c>
      <c r="Q50" s="43">
        <f>ROUND(IF($H$6=1,IF($L$6=3,$D51-$D51*($F$6/100)-(N49+O49)-SUM(N51:Q51),0),IF($L$6=2,$D51-$D51*($F$6/100)-(N49+O49)-SUM(O51:Q51),0)),0)</f>
        <v>0</v>
      </c>
      <c r="R50" s="240">
        <f t="shared" si="0"/>
        <v>0</v>
      </c>
      <c r="S50" s="239"/>
      <c r="T50" s="581"/>
    </row>
    <row r="51" spans="1:20" ht="17.25" customHeight="1" thickBot="1">
      <c r="A51" s="555"/>
      <c r="B51" s="560"/>
      <c r="C51" s="356" t="s">
        <v>275</v>
      </c>
      <c r="D51" s="359">
        <f>簡易収支計画!N39</f>
        <v>0</v>
      </c>
      <c r="E51" s="321" t="s">
        <v>93</v>
      </c>
      <c r="F51" s="382"/>
      <c r="G51" s="383"/>
      <c r="H51" s="383"/>
      <c r="I51" s="383"/>
      <c r="J51" s="383"/>
      <c r="K51" s="383"/>
      <c r="L51" s="383"/>
      <c r="M51" s="384"/>
      <c r="N51" s="384"/>
      <c r="O51" s="384"/>
      <c r="P51" s="384"/>
      <c r="Q51" s="385"/>
      <c r="R51" s="240">
        <f t="shared" si="0"/>
        <v>0</v>
      </c>
      <c r="S51" s="239"/>
      <c r="T51" s="581"/>
    </row>
    <row r="52" spans="1:20" ht="17.25" customHeight="1">
      <c r="A52" s="555"/>
      <c r="B52" s="558">
        <f>簡易収支計画!O4</f>
        <v>12</v>
      </c>
      <c r="C52" s="354" t="s">
        <v>272</v>
      </c>
      <c r="D52" s="357">
        <f>簡易収支計画!O36</f>
        <v>0</v>
      </c>
      <c r="E52" s="321" t="s">
        <v>45</v>
      </c>
      <c r="F52" s="6"/>
      <c r="G52" s="6"/>
      <c r="H52" s="6"/>
      <c r="I52" s="6"/>
      <c r="J52" s="6"/>
      <c r="K52" s="6"/>
      <c r="L52" s="6"/>
      <c r="M52" s="7"/>
      <c r="N52" s="45">
        <f>ROUND($D55*($F$6/100),0)</f>
        <v>0</v>
      </c>
      <c r="O52" s="45"/>
      <c r="P52" s="45"/>
      <c r="Q52" s="45"/>
      <c r="R52" s="240">
        <f t="shared" si="0"/>
        <v>0</v>
      </c>
      <c r="S52" s="239"/>
      <c r="T52" s="581">
        <f t="shared" ref="T52" si="10">-(D52-SUM(R52:R55))</f>
        <v>0</v>
      </c>
    </row>
    <row r="53" spans="1:20" ht="17.25" customHeight="1">
      <c r="A53" s="555"/>
      <c r="B53" s="559"/>
      <c r="C53" s="355" t="s">
        <v>273</v>
      </c>
      <c r="D53" s="358">
        <f>簡易収支計画!O37</f>
        <v>0</v>
      </c>
      <c r="E53" s="321" t="s">
        <v>46</v>
      </c>
      <c r="F53" s="6"/>
      <c r="G53" s="6"/>
      <c r="H53" s="6"/>
      <c r="I53" s="6"/>
      <c r="J53" s="6"/>
      <c r="K53" s="6"/>
      <c r="L53" s="6"/>
      <c r="M53" s="7"/>
      <c r="N53" s="219"/>
      <c r="O53" s="42">
        <f>ROUND(IF($H$6=1,($D55-N52)*(1-$J$6/100),0),0)</f>
        <v>0</v>
      </c>
      <c r="P53" s="6">
        <f>ROUND(IF($H$6=2,$D55*(1-$F$6/100)*(1-$J$6/100),0),0)</f>
        <v>0</v>
      </c>
      <c r="Q53" s="6"/>
      <c r="R53" s="240">
        <f t="shared" si="0"/>
        <v>0</v>
      </c>
      <c r="S53" s="239"/>
      <c r="T53" s="581"/>
    </row>
    <row r="54" spans="1:20" ht="17.25" customHeight="1" thickBot="1">
      <c r="A54" s="555"/>
      <c r="B54" s="559"/>
      <c r="C54" s="355" t="s">
        <v>274</v>
      </c>
      <c r="D54" s="358">
        <f>簡易収支計画!O38</f>
        <v>0</v>
      </c>
      <c r="E54" s="321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3">
        <f>ROUND(IF($H$6=1,IF($L$6=1,$D55-$D55*($F$6/100)-(O53+P53)-SUM(O55:P55),0),0),0)</f>
        <v>0</v>
      </c>
      <c r="Q54" s="43">
        <f>ROUND(IF($H$6=1,IF($L$6=2,$D55-$D55*($F$6/100)-(O53+P53)-SUM(O55:Q55),0),IF($L$6=1,$D55-$D55*($F$6/100)-(O53+P53)-SUM(P55:Q55),0)),0)</f>
        <v>0</v>
      </c>
      <c r="R54" s="240">
        <f t="shared" si="0"/>
        <v>0</v>
      </c>
      <c r="S54" s="239"/>
      <c r="T54" s="581"/>
    </row>
    <row r="55" spans="1:20" ht="17.25" customHeight="1" thickBot="1">
      <c r="A55" s="555"/>
      <c r="B55" s="560"/>
      <c r="C55" s="356" t="s">
        <v>275</v>
      </c>
      <c r="D55" s="359">
        <f>簡易収支計画!O39</f>
        <v>0</v>
      </c>
      <c r="E55" s="321" t="s">
        <v>93</v>
      </c>
      <c r="F55" s="382"/>
      <c r="G55" s="383"/>
      <c r="H55" s="383"/>
      <c r="I55" s="383"/>
      <c r="J55" s="383"/>
      <c r="K55" s="383"/>
      <c r="L55" s="383"/>
      <c r="M55" s="384"/>
      <c r="N55" s="384"/>
      <c r="O55" s="384"/>
      <c r="P55" s="384"/>
      <c r="Q55" s="385"/>
      <c r="R55" s="240">
        <f t="shared" si="0"/>
        <v>0</v>
      </c>
      <c r="S55" s="239"/>
      <c r="T55" s="581"/>
    </row>
    <row r="56" spans="1:20" ht="17.25" customHeight="1">
      <c r="A56" s="555"/>
      <c r="B56" s="558">
        <f>簡易収支計画!P4</f>
        <v>1</v>
      </c>
      <c r="C56" s="354" t="s">
        <v>272</v>
      </c>
      <c r="D56" s="357">
        <f>簡易収支計画!P36</f>
        <v>0</v>
      </c>
      <c r="E56" s="321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ROUND($D59*($F$6/100),0)</f>
        <v>0</v>
      </c>
      <c r="P56" s="45"/>
      <c r="Q56" s="45"/>
      <c r="R56" s="240">
        <f t="shared" si="0"/>
        <v>0</v>
      </c>
      <c r="S56" s="239"/>
      <c r="T56" s="581">
        <f t="shared" ref="T56" si="11">-(D56-SUM(R56:R59))</f>
        <v>0</v>
      </c>
    </row>
    <row r="57" spans="1:20" ht="17.25" customHeight="1">
      <c r="A57" s="555"/>
      <c r="B57" s="559"/>
      <c r="C57" s="355" t="s">
        <v>273</v>
      </c>
      <c r="D57" s="358">
        <f>簡易収支計画!P37</f>
        <v>0</v>
      </c>
      <c r="E57" s="321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219"/>
      <c r="P57" s="42">
        <f>ROUND(IF($H$6=1,($D59-O56)*(1-$J$6/100),0),0)</f>
        <v>0</v>
      </c>
      <c r="Q57" s="6">
        <f>ROUND(IF($H$6=2,$D59*(1-$F$6/100)*(1-$J$6/100),0),0)</f>
        <v>0</v>
      </c>
      <c r="R57" s="240">
        <f t="shared" si="0"/>
        <v>0</v>
      </c>
      <c r="S57" s="239"/>
      <c r="T57" s="581"/>
    </row>
    <row r="58" spans="1:20" ht="17.25" customHeight="1" thickBot="1">
      <c r="A58" s="555"/>
      <c r="B58" s="559"/>
      <c r="C58" s="355" t="s">
        <v>274</v>
      </c>
      <c r="D58" s="358">
        <f>簡易収支計画!P38</f>
        <v>0</v>
      </c>
      <c r="E58" s="321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3">
        <f>ROUND(IF($H$6=1,IF($L$6=1,$D59-$D59*($F$6/100)-(P57+Q57)-SUM(P59:Q59),0),0),0)</f>
        <v>0</v>
      </c>
      <c r="R58" s="240">
        <f t="shared" si="0"/>
        <v>0</v>
      </c>
      <c r="S58" s="239"/>
      <c r="T58" s="581"/>
    </row>
    <row r="59" spans="1:20" ht="17.25" customHeight="1" thickBot="1">
      <c r="A59" s="555"/>
      <c r="B59" s="560"/>
      <c r="C59" s="356" t="s">
        <v>275</v>
      </c>
      <c r="D59" s="359">
        <f>簡易収支計画!P39</f>
        <v>0</v>
      </c>
      <c r="E59" s="321" t="s">
        <v>93</v>
      </c>
      <c r="F59" s="382"/>
      <c r="G59" s="383"/>
      <c r="H59" s="383"/>
      <c r="I59" s="383"/>
      <c r="J59" s="383"/>
      <c r="K59" s="383"/>
      <c r="L59" s="383"/>
      <c r="M59" s="384"/>
      <c r="N59" s="384"/>
      <c r="O59" s="384"/>
      <c r="P59" s="384"/>
      <c r="Q59" s="385"/>
      <c r="R59" s="240">
        <f t="shared" si="0"/>
        <v>0</v>
      </c>
      <c r="S59" s="239"/>
      <c r="T59" s="581"/>
    </row>
    <row r="60" spans="1:20" ht="17.25" customHeight="1">
      <c r="A60" s="555"/>
      <c r="B60" s="558">
        <f>簡易収支計画!Q4</f>
        <v>2</v>
      </c>
      <c r="C60" s="354" t="s">
        <v>272</v>
      </c>
      <c r="D60" s="357">
        <f>簡易収支計画!Q36</f>
        <v>0</v>
      </c>
      <c r="E60" s="321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ROUND($D63*($F$6/100),0)</f>
        <v>0</v>
      </c>
      <c r="Q60" s="45"/>
      <c r="R60" s="240">
        <f t="shared" si="0"/>
        <v>0</v>
      </c>
      <c r="S60" s="239"/>
      <c r="T60" s="581">
        <f t="shared" ref="T60" si="12">-(D60-SUM(R60:R63))</f>
        <v>0</v>
      </c>
    </row>
    <row r="61" spans="1:20" ht="17.25" customHeight="1">
      <c r="A61" s="555"/>
      <c r="B61" s="559"/>
      <c r="C61" s="355" t="s">
        <v>273</v>
      </c>
      <c r="D61" s="358">
        <f>簡易収支計画!Q37</f>
        <v>0</v>
      </c>
      <c r="E61" s="321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19"/>
      <c r="Q61" s="42">
        <f>ROUND(IF($H$6=1,($D63-P60)*(1-$J$6/100),0),0)</f>
        <v>0</v>
      </c>
      <c r="R61" s="240">
        <f t="shared" si="0"/>
        <v>0</v>
      </c>
      <c r="S61" s="239"/>
      <c r="T61" s="581"/>
    </row>
    <row r="62" spans="1:20" ht="17.25" customHeight="1" thickBot="1">
      <c r="A62" s="555"/>
      <c r="B62" s="559"/>
      <c r="C62" s="355" t="s">
        <v>274</v>
      </c>
      <c r="D62" s="358">
        <f>簡易収支計画!Q38</f>
        <v>0</v>
      </c>
      <c r="E62" s="321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0">
        <f t="shared" si="0"/>
        <v>0</v>
      </c>
      <c r="S62" s="239"/>
      <c r="T62" s="581"/>
    </row>
    <row r="63" spans="1:20" ht="17.25" customHeight="1" thickBot="1">
      <c r="A63" s="555"/>
      <c r="B63" s="560"/>
      <c r="C63" s="356" t="s">
        <v>275</v>
      </c>
      <c r="D63" s="359">
        <f>簡易収支計画!Q39</f>
        <v>0</v>
      </c>
      <c r="E63" s="321" t="s">
        <v>93</v>
      </c>
      <c r="F63" s="382"/>
      <c r="G63" s="383"/>
      <c r="H63" s="383"/>
      <c r="I63" s="383"/>
      <c r="J63" s="383"/>
      <c r="K63" s="383"/>
      <c r="L63" s="383"/>
      <c r="M63" s="384"/>
      <c r="N63" s="384"/>
      <c r="O63" s="384"/>
      <c r="P63" s="384"/>
      <c r="Q63" s="385"/>
      <c r="R63" s="240">
        <f t="shared" si="0"/>
        <v>0</v>
      </c>
      <c r="S63" s="239"/>
      <c r="T63" s="581"/>
    </row>
    <row r="64" spans="1:20" ht="17.25" customHeight="1">
      <c r="A64" s="555"/>
      <c r="B64" s="558">
        <f>簡易収支計画!R4</f>
        <v>3</v>
      </c>
      <c r="C64" s="354" t="s">
        <v>272</v>
      </c>
      <c r="D64" s="357">
        <f>簡易収支計画!R36</f>
        <v>0</v>
      </c>
      <c r="E64" s="321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ROUND($D67*($F$6/100),0)</f>
        <v>0</v>
      </c>
      <c r="R64" s="240">
        <f t="shared" si="0"/>
        <v>0</v>
      </c>
      <c r="S64" s="239"/>
      <c r="T64" s="579">
        <f t="shared" ref="T64" si="13">-(D64-SUM(R64:R67))</f>
        <v>0</v>
      </c>
    </row>
    <row r="65" spans="1:20" ht="17.25" customHeight="1">
      <c r="A65" s="555"/>
      <c r="B65" s="559"/>
      <c r="C65" s="355" t="s">
        <v>273</v>
      </c>
      <c r="D65" s="358">
        <f>簡易収支計画!R37</f>
        <v>0</v>
      </c>
      <c r="E65" s="321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19"/>
      <c r="R65" s="240">
        <f t="shared" si="0"/>
        <v>0</v>
      </c>
      <c r="S65" s="239"/>
      <c r="T65" s="579"/>
    </row>
    <row r="66" spans="1:20" ht="17.25" customHeight="1" thickBot="1">
      <c r="A66" s="555"/>
      <c r="B66" s="559"/>
      <c r="C66" s="355" t="s">
        <v>274</v>
      </c>
      <c r="D66" s="358">
        <f>簡易収支計画!R38</f>
        <v>0</v>
      </c>
      <c r="E66" s="321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0">
        <f t="shared" si="0"/>
        <v>0</v>
      </c>
      <c r="S66" s="239"/>
      <c r="T66" s="579"/>
    </row>
    <row r="67" spans="1:20" ht="17.25" customHeight="1" thickBot="1">
      <c r="A67" s="555"/>
      <c r="B67" s="560"/>
      <c r="C67" s="356" t="s">
        <v>275</v>
      </c>
      <c r="D67" s="359">
        <f>簡易収支計画!R39</f>
        <v>0</v>
      </c>
      <c r="E67" s="321" t="s">
        <v>93</v>
      </c>
      <c r="F67" s="382"/>
      <c r="G67" s="383"/>
      <c r="H67" s="383"/>
      <c r="I67" s="383"/>
      <c r="J67" s="383"/>
      <c r="K67" s="383"/>
      <c r="L67" s="383"/>
      <c r="M67" s="384"/>
      <c r="N67" s="384"/>
      <c r="O67" s="384"/>
      <c r="P67" s="384"/>
      <c r="Q67" s="385"/>
      <c r="R67" s="240">
        <f t="shared" si="0"/>
        <v>0</v>
      </c>
      <c r="S67" s="239"/>
      <c r="T67" s="580"/>
    </row>
    <row r="68" spans="1:20" ht="17.25" customHeight="1">
      <c r="A68" s="27"/>
      <c r="B68" s="28"/>
      <c r="C68" s="28"/>
      <c r="D68" s="29"/>
      <c r="E68" s="322" t="s">
        <v>49</v>
      </c>
      <c r="F68" s="30">
        <f>SUM(F12,F16,F20,F24,F28,F32,F36,F40,F44,F48,F52,F56,F60,F64)</f>
        <v>0</v>
      </c>
      <c r="G68" s="30">
        <f t="shared" ref="G68:Q71" si="14">SUM(G12,G16,G20,G24,G28,G32,G36,G40,G44,G48,G52,G56,G60,G64)</f>
        <v>0</v>
      </c>
      <c r="H68" s="30">
        <f t="shared" si="14"/>
        <v>0</v>
      </c>
      <c r="I68" s="30">
        <f t="shared" si="14"/>
        <v>0</v>
      </c>
      <c r="J68" s="30">
        <f t="shared" si="14"/>
        <v>0</v>
      </c>
      <c r="K68" s="30">
        <f t="shared" si="14"/>
        <v>0</v>
      </c>
      <c r="L68" s="30">
        <f t="shared" si="14"/>
        <v>0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 t="shared" si="14"/>
        <v>0</v>
      </c>
      <c r="R68" s="240">
        <f>SUM(F68:Q68)</f>
        <v>0</v>
      </c>
      <c r="S68" s="240">
        <f>SUM(R12,R16,R20,R24,R28,R32,R36,R40,R44,R48,R52,R56,R60,R64)</f>
        <v>0</v>
      </c>
      <c r="T68" s="240">
        <f>SUM(T10:T67)</f>
        <v>0</v>
      </c>
    </row>
    <row r="69" spans="1:20" ht="17.25" customHeight="1">
      <c r="A69" s="27"/>
      <c r="B69" s="28"/>
      <c r="C69" s="28"/>
      <c r="D69" s="29"/>
      <c r="E69" s="322" t="s">
        <v>50</v>
      </c>
      <c r="F69" s="30">
        <f t="shared" ref="F69:G69" si="15">SUM(F13,F17,F21,F25,F29,F33,F37,F41,F45,F49,F53,F57,F61,F65)</f>
        <v>0</v>
      </c>
      <c r="G69" s="30">
        <f t="shared" si="15"/>
        <v>0</v>
      </c>
      <c r="H69" s="30">
        <f>SUM(H13,H17,H21,H25,H29,H33,H37,H41,H45,H49,H53,H57,H61,H65)</f>
        <v>0</v>
      </c>
      <c r="I69" s="30">
        <f t="shared" si="14"/>
        <v>0</v>
      </c>
      <c r="J69" s="30">
        <f t="shared" si="14"/>
        <v>0</v>
      </c>
      <c r="K69" s="30">
        <f t="shared" si="14"/>
        <v>0</v>
      </c>
      <c r="L69" s="30">
        <f t="shared" si="14"/>
        <v>0</v>
      </c>
      <c r="M69" s="30">
        <f t="shared" si="14"/>
        <v>0</v>
      </c>
      <c r="N69" s="30">
        <f t="shared" si="14"/>
        <v>0</v>
      </c>
      <c r="O69" s="30">
        <f t="shared" si="14"/>
        <v>0</v>
      </c>
      <c r="P69" s="30">
        <f t="shared" si="14"/>
        <v>0</v>
      </c>
      <c r="Q69" s="30">
        <f t="shared" si="14"/>
        <v>0</v>
      </c>
      <c r="R69" s="240">
        <f t="shared" ref="R69:R71" si="16">SUM(F69:Q69)</f>
        <v>0</v>
      </c>
      <c r="S69" s="240">
        <f>SUM(R13,R17,R21,R25,R29,R33,R37,R41,R45,R49,R53,R57,R61,R65)</f>
        <v>0</v>
      </c>
      <c r="T69" s="244"/>
    </row>
    <row r="70" spans="1:20" ht="17.25" customHeight="1">
      <c r="A70" s="27"/>
      <c r="B70" s="28"/>
      <c r="C70" s="28"/>
      <c r="D70" s="29"/>
      <c r="E70" s="322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>SUM(Q14,Q18,Q22,Q26,Q30,Q34,Q38,Q42,Q46,Q50,Q54,Q58,Q62,Q66)</f>
        <v>0</v>
      </c>
      <c r="R70" s="240">
        <f t="shared" si="16"/>
        <v>0</v>
      </c>
      <c r="S70" s="240">
        <f>SUM(R10,R14,R18,R22,R26,R30,R34,R38,R42,R46,R50,R54,R58,R62,R66)</f>
        <v>0</v>
      </c>
      <c r="T70" s="262" t="s">
        <v>207</v>
      </c>
    </row>
    <row r="71" spans="1:20" ht="17.25" customHeight="1">
      <c r="A71" s="34"/>
      <c r="B71" s="35"/>
      <c r="C71" s="35"/>
      <c r="D71" s="35"/>
      <c r="E71" s="322" t="s">
        <v>94</v>
      </c>
      <c r="F71" s="30">
        <f>SUM(F11,F15,F19,F23,F27,F31,F35,F39,F43,F47,F51,F55,F59,F63,F67)</f>
        <v>0</v>
      </c>
      <c r="G71" s="30">
        <f t="shared" ref="G71:H71" si="17">SUM(G11,G15,G19,G23,G27,G31,G35,G39,G43,G47,G51,G55,G59,G63,G67)</f>
        <v>0</v>
      </c>
      <c r="H71" s="30">
        <f t="shared" si="17"/>
        <v>0</v>
      </c>
      <c r="I71" s="30">
        <f>SUM(I15,I19,I23,I27,I31,I35,I39,I43,I47,I51,I55,I59,I63,I67)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242">
        <f t="shared" si="16"/>
        <v>0</v>
      </c>
      <c r="S71" s="263">
        <f>SUM(R11,R15,R19,R23,R27,R31,R35,R39,R43,R47,R51,R55,R59,R63,R67)</f>
        <v>0</v>
      </c>
      <c r="T71" s="264">
        <f>SUM(D12:D67)</f>
        <v>0</v>
      </c>
    </row>
    <row r="72" spans="1:20" ht="16.5" customHeight="1">
      <c r="A72" s="34"/>
      <c r="B72" s="35"/>
      <c r="C72" s="35"/>
      <c r="D72" s="35"/>
      <c r="E72" s="35"/>
      <c r="F72" s="69">
        <f>F9</f>
        <v>4</v>
      </c>
      <c r="G72" s="69">
        <f t="shared" ref="G72:Q72" si="18">G9</f>
        <v>5</v>
      </c>
      <c r="H72" s="69">
        <f t="shared" si="18"/>
        <v>6</v>
      </c>
      <c r="I72" s="69">
        <f t="shared" si="18"/>
        <v>7</v>
      </c>
      <c r="J72" s="69">
        <f t="shared" si="18"/>
        <v>8</v>
      </c>
      <c r="K72" s="69">
        <f t="shared" si="18"/>
        <v>9</v>
      </c>
      <c r="L72" s="69">
        <f t="shared" si="18"/>
        <v>10</v>
      </c>
      <c r="M72" s="69">
        <f t="shared" si="18"/>
        <v>11</v>
      </c>
      <c r="N72" s="69">
        <f t="shared" si="18"/>
        <v>12</v>
      </c>
      <c r="O72" s="69">
        <f t="shared" si="18"/>
        <v>1</v>
      </c>
      <c r="P72" s="69">
        <f t="shared" si="18"/>
        <v>2</v>
      </c>
      <c r="Q72" s="69">
        <f t="shared" si="18"/>
        <v>3</v>
      </c>
      <c r="R72" s="253">
        <f>SUM(R68:R71)</f>
        <v>0</v>
      </c>
      <c r="S72" s="253">
        <f>SUM(S68:S71)</f>
        <v>0</v>
      </c>
      <c r="T72" s="253">
        <f>SUM(T71,T68)</f>
        <v>0</v>
      </c>
    </row>
    <row r="73" spans="1:20" ht="16.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0" ht="16.5" customHeight="1">
      <c r="A74" s="34"/>
      <c r="B74" s="606" t="s">
        <v>95</v>
      </c>
      <c r="C74" s="606"/>
      <c r="D74" s="606"/>
      <c r="E74" s="61"/>
      <c r="F74" s="51">
        <f>ROUND(IF($H$6=1,$D19*(1-$F$6/100)*$J$6/100,$D15*(1-$F$6/100)*$J$6/100),0)</f>
        <v>0</v>
      </c>
      <c r="G74" s="51">
        <f>ROUND(IF($H$6=1,$D23*(1-$F$6/100)*$J$6/100,$D19*(1-$F$6/100)*$J$6/100),0)</f>
        <v>0</v>
      </c>
      <c r="H74" s="51">
        <f>ROUND(IF($H$6=1,$D27*(1-$F$6/100)*$J$6/100,$D23*(1-$F$6/100)*$J$6/100),0)</f>
        <v>0</v>
      </c>
      <c r="I74" s="51">
        <f>ROUND(IF($H$6=1,$D31*(1-$F$6/100)*$J$6/100,$D27*(1-$F$6/100)*$J$6/100),0)</f>
        <v>0</v>
      </c>
      <c r="J74" s="51">
        <f>ROUND(IF($H$6=1,$D35*(1-$F$6/100)*$J$6/100,$D31*(1-$F$6/100)*$J$6/100),0)</f>
        <v>0</v>
      </c>
      <c r="K74" s="51">
        <f>ROUND(IF($H$6=1,$D39*(1-$F$6/100)*$J$6/100,$D35*(1-$F$6/100)*$J$6/100),0)</f>
        <v>0</v>
      </c>
      <c r="L74" s="51">
        <f>ROUND(IF($H$6=1,$D43*(1-$F$6/100)*$J$6/100,$D39*(1-$F$6/100)*$J$6/100),0)</f>
        <v>0</v>
      </c>
      <c r="M74" s="51">
        <f>ROUND(IF($H$6=1,$D47*(1-$F$6/100)*$J$6/100,$D43*(1-$F$6/100)*$J$6/100),0)</f>
        <v>0</v>
      </c>
      <c r="N74" s="51">
        <f>ROUND(IF($H$6=1,$D51*(1-$F$6/100)*$J$6/100,$D47*(1-$F$6/100)*$J$6/100),0)</f>
        <v>0</v>
      </c>
      <c r="O74" s="51">
        <f>ROUND(IF($H$6=1,$D55*(1-$F$6/100)*$J$6/100,$D51*(1-$F$6/100)*$J$6/100),0)</f>
        <v>0</v>
      </c>
      <c r="P74" s="51">
        <f>ROUND(IF($H$6=1,$D59*(1-$F$6/100)*$J$6/100,$D55*(1-$F$6/100)*$J$6/100),0)</f>
        <v>0</v>
      </c>
      <c r="Q74" s="51">
        <f>ROUND(IF($H$6=1,$D63*(1-$F$6/100)*$J$6/100,$D59*(1-$F$6/100)*$J$6/100),0)</f>
        <v>0</v>
      </c>
    </row>
    <row r="75" spans="1:20" ht="16.5" customHeight="1">
      <c r="A75" s="34"/>
      <c r="B75" s="607" t="s">
        <v>96</v>
      </c>
      <c r="C75" s="608"/>
      <c r="D75" s="609"/>
      <c r="E75" s="60">
        <f>IF($H$6=1,SUM(F14:J14),0)</f>
        <v>0</v>
      </c>
      <c r="F75" s="60">
        <f>E75+F74-F70-F71</f>
        <v>0</v>
      </c>
      <c r="G75" s="60">
        <f t="shared" ref="G75:P75" si="19">F75+G74-G70-G71</f>
        <v>0</v>
      </c>
      <c r="H75" s="60">
        <f>G75+H74-H70-H71</f>
        <v>0</v>
      </c>
      <c r="I75" s="60">
        <f t="shared" si="19"/>
        <v>0</v>
      </c>
      <c r="J75" s="60">
        <f t="shared" si="19"/>
        <v>0</v>
      </c>
      <c r="K75" s="60">
        <f t="shared" si="19"/>
        <v>0</v>
      </c>
      <c r="L75" s="60">
        <f t="shared" si="19"/>
        <v>0</v>
      </c>
      <c r="M75" s="60">
        <f t="shared" si="19"/>
        <v>0</v>
      </c>
      <c r="N75" s="60">
        <f t="shared" si="19"/>
        <v>0</v>
      </c>
      <c r="O75" s="60">
        <f t="shared" si="19"/>
        <v>0</v>
      </c>
      <c r="P75" s="60">
        <f t="shared" si="19"/>
        <v>0</v>
      </c>
      <c r="Q75" s="60">
        <f>P75+Q74-Q70-Q71</f>
        <v>0</v>
      </c>
    </row>
    <row r="76" spans="1:20" ht="16.5" customHeight="1">
      <c r="A76" s="35"/>
      <c r="B76" s="35"/>
      <c r="C76" s="35"/>
      <c r="D76" s="605">
        <f>簡易収支計画!F4</f>
        <v>3</v>
      </c>
      <c r="E76" s="605"/>
      <c r="F76" s="68">
        <f>F9</f>
        <v>4</v>
      </c>
      <c r="G76" s="68">
        <f t="shared" ref="G76:Q76" si="20">G9</f>
        <v>5</v>
      </c>
      <c r="H76" s="68">
        <f t="shared" si="20"/>
        <v>6</v>
      </c>
      <c r="I76" s="68">
        <f t="shared" si="20"/>
        <v>7</v>
      </c>
      <c r="J76" s="68">
        <f t="shared" si="20"/>
        <v>8</v>
      </c>
      <c r="K76" s="68">
        <f t="shared" si="20"/>
        <v>9</v>
      </c>
      <c r="L76" s="68">
        <f t="shared" si="20"/>
        <v>10</v>
      </c>
      <c r="M76" s="68">
        <f t="shared" si="20"/>
        <v>11</v>
      </c>
      <c r="N76" s="68">
        <f t="shared" si="20"/>
        <v>12</v>
      </c>
      <c r="O76" s="68">
        <f t="shared" si="20"/>
        <v>1</v>
      </c>
      <c r="P76" s="68">
        <f t="shared" si="20"/>
        <v>2</v>
      </c>
      <c r="Q76" s="68">
        <f t="shared" si="20"/>
        <v>3</v>
      </c>
    </row>
    <row r="77" spans="1:20" ht="16.5" customHeight="1" thickBo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0" ht="16.5" customHeight="1" thickBot="1">
      <c r="A78" s="35"/>
      <c r="B78" s="35"/>
      <c r="C78" s="35"/>
      <c r="D78" s="35"/>
      <c r="E78" s="275" t="s">
        <v>216</v>
      </c>
      <c r="F78" s="272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4"/>
    </row>
    <row r="79" spans="1:20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0">
      <c r="A80" s="35"/>
      <c r="B80" s="278"/>
      <c r="C80" s="278"/>
      <c r="D80" s="278"/>
      <c r="E80" s="278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25">
      <c r="A81" s="35"/>
      <c r="B81" s="279"/>
      <c r="C81" s="279"/>
      <c r="D81" s="280"/>
      <c r="E81" s="280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electLockedCells="1"/>
  <mergeCells count="42">
    <mergeCell ref="B7:D7"/>
    <mergeCell ref="F2:G2"/>
    <mergeCell ref="H2:I2"/>
    <mergeCell ref="J2:K2"/>
    <mergeCell ref="L2:M2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28:B31"/>
    <mergeCell ref="T28:T31"/>
    <mergeCell ref="B36:B39"/>
    <mergeCell ref="T36:T39"/>
    <mergeCell ref="B40:B43"/>
    <mergeCell ref="T40:T43"/>
    <mergeCell ref="B44:B47"/>
    <mergeCell ref="T44:T47"/>
    <mergeCell ref="B48:B51"/>
    <mergeCell ref="T48:T51"/>
    <mergeCell ref="B52:B55"/>
    <mergeCell ref="T52:T55"/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</mergeCells>
  <phoneticPr fontId="1"/>
  <dataValidations count="2">
    <dataValidation type="list" allowBlank="1" showInputMessage="1" showErrorMessage="1" sqref="L3:L6">
      <formula1>"1,2,3"</formula1>
    </dataValidation>
    <dataValidation type="list" allowBlank="1" showInputMessage="1" showErrorMessage="1" sqref="H3:H6">
      <formula1>"1,2"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zoomScale="70" zoomScaleNormal="70" workbookViewId="0">
      <pane xSplit="4" ySplit="6" topLeftCell="E7" activePane="bottomRight" state="frozen"/>
      <selection activeCell="G3" sqref="G3"/>
      <selection pane="topRight" activeCell="G3" sqref="G3"/>
      <selection pane="bottomLeft" activeCell="G3" sqref="G3"/>
      <selection pane="bottomRight" activeCell="E7" sqref="E7"/>
    </sheetView>
  </sheetViews>
  <sheetFormatPr defaultRowHeight="13.5"/>
  <cols>
    <col min="1" max="1" width="3.375" customWidth="1"/>
    <col min="2" max="2" width="16.125" customWidth="1"/>
    <col min="3" max="3" width="15.25" customWidth="1"/>
    <col min="4" max="4" width="16.125" customWidth="1"/>
    <col min="5" max="16" width="15.125" customWidth="1"/>
    <col min="19" max="19" width="9" style="47"/>
  </cols>
  <sheetData>
    <row r="1" spans="1:19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ht="24.75" thickBot="1">
      <c r="A2" s="34"/>
      <c r="B2" s="36" t="s">
        <v>54</v>
      </c>
      <c r="C2" s="35"/>
      <c r="D2" s="35"/>
      <c r="E2" s="563" t="s">
        <v>113</v>
      </c>
      <c r="F2" s="563"/>
      <c r="G2" s="563" t="s">
        <v>114</v>
      </c>
      <c r="H2" s="563"/>
      <c r="I2" s="563" t="s">
        <v>115</v>
      </c>
      <c r="J2" s="563"/>
      <c r="K2" s="563" t="s">
        <v>116</v>
      </c>
      <c r="L2" s="563"/>
      <c r="M2" s="535" t="str">
        <f>IF(資金繰り表フォーム!$B$3="","",資金繰り表フォーム!$B$3)</f>
        <v>OO社</v>
      </c>
      <c r="N2" s="535"/>
      <c r="O2" s="535"/>
      <c r="P2" s="535"/>
      <c r="Q2" s="535"/>
    </row>
    <row r="3" spans="1:19" ht="15" customHeight="1" thickBot="1">
      <c r="A3" s="34"/>
      <c r="E3" s="62">
        <v>0</v>
      </c>
      <c r="F3" s="54" t="s">
        <v>107</v>
      </c>
      <c r="G3" s="62">
        <v>1</v>
      </c>
      <c r="H3" s="54" t="s">
        <v>109</v>
      </c>
      <c r="I3" s="62">
        <v>100</v>
      </c>
      <c r="J3" s="54" t="s">
        <v>111</v>
      </c>
      <c r="K3" s="62">
        <v>2</v>
      </c>
      <c r="L3" s="54" t="s">
        <v>109</v>
      </c>
      <c r="M3" s="35"/>
      <c r="N3" s="614">
        <f>資金繰り表フォーム!I3</f>
        <v>43822</v>
      </c>
      <c r="O3" s="614"/>
      <c r="P3" s="614"/>
    </row>
    <row r="4" spans="1:19" ht="6.75" customHeight="1">
      <c r="A4" s="34"/>
      <c r="B4" s="568"/>
      <c r="C4" s="568"/>
      <c r="D4" s="5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9">
      <c r="A5" s="34"/>
      <c r="B5" s="35"/>
      <c r="C5" s="35"/>
      <c r="D5" s="35"/>
      <c r="E5" s="569" t="s">
        <v>55</v>
      </c>
      <c r="F5" s="569"/>
      <c r="G5" s="569"/>
      <c r="H5" s="569"/>
      <c r="I5" s="569"/>
      <c r="J5" s="569"/>
      <c r="K5" s="569"/>
      <c r="L5" s="569"/>
      <c r="M5" s="570"/>
      <c r="N5" s="570"/>
      <c r="O5" s="570"/>
      <c r="P5" s="570"/>
    </row>
    <row r="6" spans="1:19" ht="42.75" customHeight="1" thickBot="1">
      <c r="A6" s="32"/>
      <c r="B6" s="33" t="s">
        <v>212</v>
      </c>
      <c r="C6" s="31" t="s">
        <v>53</v>
      </c>
      <c r="D6" s="8" t="s">
        <v>62</v>
      </c>
      <c r="E6" s="55">
        <f>売掛等入金!F9</f>
        <v>4</v>
      </c>
      <c r="F6" s="55">
        <f>売掛等入金!G9</f>
        <v>5</v>
      </c>
      <c r="G6" s="55">
        <f>売掛等入金!H9</f>
        <v>6</v>
      </c>
      <c r="H6" s="55">
        <f>売掛等入金!I9</f>
        <v>7</v>
      </c>
      <c r="I6" s="55">
        <f>売掛等入金!J9</f>
        <v>8</v>
      </c>
      <c r="J6" s="55">
        <f>売掛等入金!K9</f>
        <v>9</v>
      </c>
      <c r="K6" s="55">
        <f>売掛等入金!L9</f>
        <v>10</v>
      </c>
      <c r="L6" s="55">
        <f>売掛等入金!M9</f>
        <v>11</v>
      </c>
      <c r="M6" s="55">
        <f>売掛等入金!N9</f>
        <v>12</v>
      </c>
      <c r="N6" s="55">
        <f>売掛等入金!O9</f>
        <v>1</v>
      </c>
      <c r="O6" s="55">
        <f>売掛等入金!P9</f>
        <v>2</v>
      </c>
      <c r="P6" s="55">
        <f>売掛等入金!Q9</f>
        <v>3</v>
      </c>
      <c r="Q6" s="573" t="s">
        <v>208</v>
      </c>
      <c r="R6" s="574"/>
      <c r="S6" s="574"/>
    </row>
    <row r="7" spans="1:19" ht="16.5" customHeight="1" thickBot="1">
      <c r="A7" s="32"/>
      <c r="B7" s="619">
        <f>簡易収支計画!D4</f>
        <v>1</v>
      </c>
      <c r="C7" s="619"/>
      <c r="D7" s="9" t="s">
        <v>58</v>
      </c>
      <c r="E7" s="259"/>
      <c r="F7" s="260"/>
      <c r="G7" s="261"/>
      <c r="H7" s="55"/>
      <c r="I7" s="55"/>
      <c r="J7" s="55"/>
      <c r="K7" s="55"/>
      <c r="L7" s="57"/>
      <c r="M7" s="57"/>
      <c r="N7" s="57"/>
      <c r="O7" s="57"/>
      <c r="P7" s="55"/>
      <c r="Q7" s="240">
        <f>SUM(E7:P7)</f>
        <v>0</v>
      </c>
      <c r="R7" s="239"/>
      <c r="S7" s="245">
        <f>SUM(E7:G7)</f>
        <v>0</v>
      </c>
    </row>
    <row r="8" spans="1:19" ht="17.25" customHeight="1">
      <c r="A8" s="555"/>
      <c r="B8" s="615">
        <f>売掛等入金!B12</f>
        <v>2</v>
      </c>
      <c r="C8" s="616">
        <f>簡易収支計画!E61+簡易収支計画!E63</f>
        <v>0</v>
      </c>
      <c r="D8" s="9" t="s">
        <v>56</v>
      </c>
      <c r="E8" s="51"/>
      <c r="F8" s="51"/>
      <c r="G8" s="51"/>
      <c r="H8" s="51"/>
      <c r="I8" s="51"/>
      <c r="J8" s="51"/>
      <c r="K8" s="51"/>
      <c r="L8" s="52"/>
      <c r="M8" s="52"/>
      <c r="N8" s="52"/>
      <c r="O8" s="52"/>
      <c r="P8" s="51"/>
      <c r="Q8" s="240">
        <f t="shared" ref="Q8:Q49" si="0">SUM(E8:P8)</f>
        <v>0</v>
      </c>
      <c r="R8" s="239"/>
      <c r="S8" s="613">
        <f>-(C8-SUM(Q8:Q10))</f>
        <v>0</v>
      </c>
    </row>
    <row r="9" spans="1:19" ht="17.25" customHeight="1">
      <c r="A9" s="555"/>
      <c r="B9" s="615"/>
      <c r="C9" s="617"/>
      <c r="D9" s="9" t="s">
        <v>57</v>
      </c>
      <c r="E9" s="51">
        <f>ROUND(IF($G$3=2,$C8*(1-$E$3/100)*(1-$I$3/100),0),0)</f>
        <v>0</v>
      </c>
      <c r="F9" s="51"/>
      <c r="G9" s="51"/>
      <c r="H9" s="51"/>
      <c r="I9" s="51"/>
      <c r="J9" s="51"/>
      <c r="K9" s="51"/>
      <c r="L9" s="52"/>
      <c r="M9" s="52"/>
      <c r="N9" s="52"/>
      <c r="O9" s="52"/>
      <c r="P9" s="51"/>
      <c r="Q9" s="240">
        <f t="shared" si="0"/>
        <v>0</v>
      </c>
      <c r="R9" s="239"/>
      <c r="S9" s="613"/>
    </row>
    <row r="10" spans="1:19" ht="17.25" customHeight="1">
      <c r="A10" s="555"/>
      <c r="B10" s="615"/>
      <c r="C10" s="618"/>
      <c r="D10" s="9" t="s">
        <v>58</v>
      </c>
      <c r="E10" s="51">
        <f>ROUND(IF($G$3=1,IF($K$3=1,($C8*(1-$E$3/100)*$I$3/100),0),0),0)</f>
        <v>0</v>
      </c>
      <c r="F10" s="51">
        <f>ROUND(IF($G$3=1,IF($K$3=2,$C8*(1-$E$3/100)*$I$3/100,0),IF($K$3=1,$C8*(1-$E$3/100)*$I$3/100,0)),0)</f>
        <v>0</v>
      </c>
      <c r="G10" s="51">
        <f>ROUND(IF($G$3=1,IF($K$3=3,$C8*(1-$E$3/100)*$I$3/100,0),IF($K$3=2,$C8*(1-$E$3/100)*$I$3/100,0)),0)</f>
        <v>0</v>
      </c>
      <c r="H10" s="51">
        <f>ROUND(IF($G$3=2,IF($K$3=3,$C8*(1-$E$3/100)*$I$3/100,0),0),0)</f>
        <v>0</v>
      </c>
      <c r="I10" s="51"/>
      <c r="J10" s="51"/>
      <c r="K10" s="51"/>
      <c r="L10" s="52"/>
      <c r="M10" s="52"/>
      <c r="N10" s="52"/>
      <c r="O10" s="52"/>
      <c r="P10" s="51"/>
      <c r="Q10" s="240">
        <f t="shared" si="0"/>
        <v>0</v>
      </c>
      <c r="R10" s="239"/>
      <c r="S10" s="613"/>
    </row>
    <row r="11" spans="1:19" ht="17.25" customHeight="1">
      <c r="A11" s="555"/>
      <c r="B11" s="556">
        <f>売掛等入金!B16</f>
        <v>3</v>
      </c>
      <c r="C11" s="616">
        <f>簡易収支計画!F61+簡易収支計画!F63</f>
        <v>0</v>
      </c>
      <c r="D11" s="9" t="s">
        <v>56</v>
      </c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1"/>
      <c r="Q11" s="240">
        <f t="shared" si="0"/>
        <v>0</v>
      </c>
      <c r="R11" s="239"/>
      <c r="S11" s="613">
        <f t="shared" ref="S11" si="1">-(C11-SUM(Q11:Q13))</f>
        <v>0</v>
      </c>
    </row>
    <row r="12" spans="1:19" ht="17.25" customHeight="1">
      <c r="A12" s="555"/>
      <c r="B12" s="556"/>
      <c r="C12" s="617"/>
      <c r="D12" s="9" t="s">
        <v>57</v>
      </c>
      <c r="E12" s="51">
        <f>ROUND(IF($G$3=1,($C11-ROUND($C11*$E$3/100,0))*(1-$I$3/100),0),0)</f>
        <v>0</v>
      </c>
      <c r="F12" s="51">
        <f>ROUND(IF($G$3=2,$C11-ROUND($C11*$E$3/100,0)*(1-$I$3/100),0),0)</f>
        <v>0</v>
      </c>
      <c r="G12" s="51"/>
      <c r="H12" s="51"/>
      <c r="I12" s="51"/>
      <c r="J12" s="51"/>
      <c r="K12" s="51"/>
      <c r="L12" s="52"/>
      <c r="M12" s="52"/>
      <c r="N12" s="52"/>
      <c r="O12" s="52"/>
      <c r="P12" s="51"/>
      <c r="Q12" s="240">
        <f t="shared" si="0"/>
        <v>0</v>
      </c>
      <c r="R12" s="239"/>
      <c r="S12" s="613"/>
    </row>
    <row r="13" spans="1:19" ht="17.25" customHeight="1">
      <c r="A13" s="555"/>
      <c r="B13" s="557"/>
      <c r="C13" s="618"/>
      <c r="D13" s="9" t="s">
        <v>58</v>
      </c>
      <c r="E13" s="51"/>
      <c r="F13" s="51">
        <f>ROUND(IF($G$3=1,IF($K$3=1,($C11-ROUND($C11*$E$3/100,0))-(E12+F12)),0),0)</f>
        <v>0</v>
      </c>
      <c r="G13" s="51">
        <f>ROUND(IF($G$3=1,IF($K$3=2,$C11-ROUND($C11*$E$3/100,0)-(E12+F12),0),IF($K$3=1,$C11-ROUND($C11*$E$3/100,0)-(E12+F12),0)),0)</f>
        <v>0</v>
      </c>
      <c r="H13" s="51">
        <f>ROUND(IF($G$3=1,IF($K$3=3,$C11-ROUND($C11*$E$3/100,0)-(E12+F12),0),IF($K$3=2,$C11-ROUND($C11*$E$3/100,0)-(E12+F12),0)),0)</f>
        <v>0</v>
      </c>
      <c r="I13" s="51">
        <f>ROUND(IF($G$3=2,IF($K$3=3,$C11-ROUND($C11*$E$3/100,0)-(E12+F12),0),0),0)</f>
        <v>0</v>
      </c>
      <c r="J13" s="51"/>
      <c r="K13" s="51"/>
      <c r="L13" s="52"/>
      <c r="M13" s="52"/>
      <c r="N13" s="52"/>
      <c r="O13" s="52"/>
      <c r="P13" s="51"/>
      <c r="Q13" s="240">
        <f t="shared" si="0"/>
        <v>0</v>
      </c>
      <c r="R13" s="239"/>
      <c r="S13" s="613"/>
    </row>
    <row r="14" spans="1:19" ht="17.25" customHeight="1">
      <c r="A14" s="555"/>
      <c r="B14" s="558">
        <f>売掛等入金!B20</f>
        <v>4</v>
      </c>
      <c r="C14" s="616">
        <f>簡易収支計画!G61+簡易収支計画!G63</f>
        <v>0</v>
      </c>
      <c r="D14" s="9" t="s">
        <v>56</v>
      </c>
      <c r="E14" s="51">
        <f>ROUND($C14*$E$3/100,0)</f>
        <v>0</v>
      </c>
      <c r="F14" s="51"/>
      <c r="G14" s="51"/>
      <c r="H14" s="51"/>
      <c r="I14" s="51"/>
      <c r="J14" s="51"/>
      <c r="K14" s="51"/>
      <c r="L14" s="52"/>
      <c r="M14" s="52"/>
      <c r="N14" s="52"/>
      <c r="O14" s="52"/>
      <c r="P14" s="51"/>
      <c r="Q14" s="240">
        <f t="shared" si="0"/>
        <v>0</v>
      </c>
      <c r="R14" s="239"/>
      <c r="S14" s="613">
        <f t="shared" ref="S14" si="2">-(C14-SUM(Q14:Q16))</f>
        <v>0</v>
      </c>
    </row>
    <row r="15" spans="1:19" ht="17.25" customHeight="1">
      <c r="A15" s="555"/>
      <c r="B15" s="559"/>
      <c r="C15" s="617"/>
      <c r="D15" s="9" t="s">
        <v>57</v>
      </c>
      <c r="E15" s="51"/>
      <c r="F15" s="51">
        <f>ROUND(IF($G$3=1,($C14-E14)*(1-$I$3/100),0),0)</f>
        <v>0</v>
      </c>
      <c r="G15" s="51">
        <f>ROUND(IF($G$3=2,($C14-E14)*(1-$I$3/100),0),0)</f>
        <v>0</v>
      </c>
      <c r="H15" s="51"/>
      <c r="I15" s="51"/>
      <c r="J15" s="51"/>
      <c r="K15" s="51"/>
      <c r="L15" s="52"/>
      <c r="M15" s="52"/>
      <c r="N15" s="52"/>
      <c r="O15" s="52"/>
      <c r="P15" s="51"/>
      <c r="Q15" s="240">
        <f t="shared" si="0"/>
        <v>0</v>
      </c>
      <c r="R15" s="239"/>
      <c r="S15" s="613"/>
    </row>
    <row r="16" spans="1:19" ht="17.25" customHeight="1">
      <c r="A16" s="555"/>
      <c r="B16" s="560"/>
      <c r="C16" s="618"/>
      <c r="D16" s="9" t="s">
        <v>58</v>
      </c>
      <c r="E16" s="51"/>
      <c r="F16" s="51"/>
      <c r="G16" s="51">
        <f>ROUND(IF($G$3=1,IF($K$3=1,($C14-E14-(F15+G15)),0),0),0)</f>
        <v>0</v>
      </c>
      <c r="H16" s="51">
        <f>ROUND(IF($G$3=1,IF($K$3=2,$C14-E14-(F15+G15),0),IF($K$3=1,$C14-E14-(F15+G15),0)),0)</f>
        <v>0</v>
      </c>
      <c r="I16" s="51">
        <f>ROUND(IF($G$3=1,IF($K$3=3,$C14-E14-(F15+G15),0),IF($K$3=2,$C14-E14-(F15+G15),0)),0)</f>
        <v>0</v>
      </c>
      <c r="J16" s="51">
        <f>ROUND(IF($G$3=2,IF($K$3=3,$C14-E14-(F15+G15),0),0),0)</f>
        <v>0</v>
      </c>
      <c r="K16" s="51"/>
      <c r="L16" s="52"/>
      <c r="M16" s="52"/>
      <c r="N16" s="52"/>
      <c r="O16" s="52"/>
      <c r="P16" s="51"/>
      <c r="Q16" s="240">
        <f t="shared" si="0"/>
        <v>0</v>
      </c>
      <c r="R16" s="239"/>
      <c r="S16" s="613"/>
    </row>
    <row r="17" spans="1:19" ht="17.25" customHeight="1">
      <c r="A17" s="555"/>
      <c r="B17" s="558">
        <f>売掛等入金!B24</f>
        <v>5</v>
      </c>
      <c r="C17" s="616">
        <f>簡易収支計画!H61+簡易収支計画!H63</f>
        <v>0</v>
      </c>
      <c r="D17" s="9" t="s">
        <v>56</v>
      </c>
      <c r="E17" s="51"/>
      <c r="F17" s="51">
        <f>ROUND($C17*$E$3/100,0)</f>
        <v>0</v>
      </c>
      <c r="G17" s="51"/>
      <c r="H17" s="51"/>
      <c r="I17" s="51"/>
      <c r="J17" s="51"/>
      <c r="K17" s="51"/>
      <c r="L17" s="52"/>
      <c r="M17" s="52"/>
      <c r="N17" s="52"/>
      <c r="O17" s="52"/>
      <c r="P17" s="51"/>
      <c r="Q17" s="240">
        <f t="shared" si="0"/>
        <v>0</v>
      </c>
      <c r="R17" s="239"/>
      <c r="S17" s="613">
        <f t="shared" ref="S17" si="3">-(C17-SUM(Q17:Q19))</f>
        <v>0</v>
      </c>
    </row>
    <row r="18" spans="1:19" ht="17.25" customHeight="1">
      <c r="A18" s="555"/>
      <c r="B18" s="559"/>
      <c r="C18" s="617"/>
      <c r="D18" s="9" t="s">
        <v>57</v>
      </c>
      <c r="E18" s="51"/>
      <c r="F18" s="51"/>
      <c r="G18" s="51">
        <f>ROUND(IF($G$3=1,($C17-F17)*(1-$I$3/100),0),0)</f>
        <v>0</v>
      </c>
      <c r="H18" s="51">
        <f>ROUND(IF($G$3=2,($C17-F17)*(1-$I$3/100),0),0)</f>
        <v>0</v>
      </c>
      <c r="I18" s="51"/>
      <c r="J18" s="51"/>
      <c r="K18" s="51"/>
      <c r="L18" s="52"/>
      <c r="M18" s="52"/>
      <c r="N18" s="52"/>
      <c r="O18" s="52"/>
      <c r="P18" s="51"/>
      <c r="Q18" s="240">
        <f t="shared" si="0"/>
        <v>0</v>
      </c>
      <c r="R18" s="239"/>
      <c r="S18" s="613"/>
    </row>
    <row r="19" spans="1:19" ht="17.25" customHeight="1">
      <c r="A19" s="555"/>
      <c r="B19" s="560"/>
      <c r="C19" s="618"/>
      <c r="D19" s="9" t="s">
        <v>58</v>
      </c>
      <c r="E19" s="51"/>
      <c r="F19" s="51"/>
      <c r="G19" s="51"/>
      <c r="H19" s="51">
        <f>ROUND(IF($G$3=1,IF($K$3=1,($C17-F17-(G18+H18)),0),0),0)</f>
        <v>0</v>
      </c>
      <c r="I19" s="51">
        <f>ROUND(IF($G$3=1,IF($K$3=2,$C17-F17-(G18+H18),0),IF($K$3=1,$C17-F17-(G18+H18),0)),0)</f>
        <v>0</v>
      </c>
      <c r="J19" s="51">
        <f>ROUND(IF($G$3=1,IF($K$3=3,$C17-F17-(G18+H18),0),IF($K$3=2,$C17-F17-(G18+H18),0)),0)</f>
        <v>0</v>
      </c>
      <c r="K19" s="51">
        <f>ROUND(IF($G$3=2,IF($K$3=3,$C17-F17-(G18+H18),0),0),0)</f>
        <v>0</v>
      </c>
      <c r="L19" s="52"/>
      <c r="M19" s="52"/>
      <c r="N19" s="52"/>
      <c r="O19" s="52"/>
      <c r="P19" s="51"/>
      <c r="Q19" s="240">
        <f t="shared" si="0"/>
        <v>0</v>
      </c>
      <c r="R19" s="239"/>
      <c r="S19" s="613"/>
    </row>
    <row r="20" spans="1:19" ht="17.25" customHeight="1">
      <c r="A20" s="555"/>
      <c r="B20" s="558">
        <f>売掛等入金!B28</f>
        <v>6</v>
      </c>
      <c r="C20" s="616">
        <f>簡易収支計画!I61+簡易収支計画!I63</f>
        <v>0</v>
      </c>
      <c r="D20" s="9" t="s">
        <v>56</v>
      </c>
      <c r="E20" s="51"/>
      <c r="F20" s="51"/>
      <c r="G20" s="51">
        <f>ROUND($C20*$E$3/100,0)</f>
        <v>0</v>
      </c>
      <c r="H20" s="51"/>
      <c r="I20" s="51"/>
      <c r="J20" s="51"/>
      <c r="K20" s="51"/>
      <c r="L20" s="51"/>
      <c r="M20" s="52"/>
      <c r="N20" s="52"/>
      <c r="O20" s="52"/>
      <c r="P20" s="51"/>
      <c r="Q20" s="240">
        <f t="shared" si="0"/>
        <v>0</v>
      </c>
      <c r="R20" s="239"/>
      <c r="S20" s="613">
        <f t="shared" ref="S20" si="4">-(C20-SUM(Q20:Q22))</f>
        <v>0</v>
      </c>
    </row>
    <row r="21" spans="1:19" ht="17.25" customHeight="1">
      <c r="A21" s="555"/>
      <c r="B21" s="559"/>
      <c r="C21" s="617"/>
      <c r="D21" s="9" t="s">
        <v>57</v>
      </c>
      <c r="E21" s="51"/>
      <c r="F21" s="51"/>
      <c r="G21" s="51"/>
      <c r="H21" s="51">
        <f>ROUND(IF($G$3=1,($C20-G20)*(1-$I$3/100),0),0)</f>
        <v>0</v>
      </c>
      <c r="I21" s="51">
        <f>ROUND(IF($G$3=2,($C20-G20)*(1-$I$3/100),0),0)</f>
        <v>0</v>
      </c>
      <c r="J21" s="51"/>
      <c r="K21" s="51"/>
      <c r="L21" s="51"/>
      <c r="M21" s="52"/>
      <c r="N21" s="52"/>
      <c r="O21" s="52"/>
      <c r="P21" s="51"/>
      <c r="Q21" s="240">
        <f t="shared" si="0"/>
        <v>0</v>
      </c>
      <c r="R21" s="239"/>
      <c r="S21" s="613"/>
    </row>
    <row r="22" spans="1:19" ht="17.25" customHeight="1">
      <c r="A22" s="555"/>
      <c r="B22" s="560"/>
      <c r="C22" s="618"/>
      <c r="D22" s="9" t="s">
        <v>58</v>
      </c>
      <c r="E22" s="51"/>
      <c r="F22" s="51"/>
      <c r="G22" s="51"/>
      <c r="H22" s="51"/>
      <c r="I22" s="51">
        <f>ROUND(IF($G$3=1,IF($K$3=1,($C20-G20-(H21+I21)),0),0),0)</f>
        <v>0</v>
      </c>
      <c r="J22" s="51">
        <f>ROUND(IF($G$3=1,IF($K$3=2,$C20-G20-(H21+I21),0),IF($K$3=1,$C20-G20-(H21+I21),0)),0)</f>
        <v>0</v>
      </c>
      <c r="K22" s="51">
        <f>ROUND(IF($G$3=1,IF($K$3=3,$C20-G20-(H21+I21),0),IF($K$3=2,$C20-G20-(H21+I21),0)),0)</f>
        <v>0</v>
      </c>
      <c r="L22" s="51">
        <f>ROUND(IF($G$3=2,IF($K$3=3,$C20-G20-(H21+I21),0),0),0)</f>
        <v>0</v>
      </c>
      <c r="M22" s="52"/>
      <c r="N22" s="52"/>
      <c r="O22" s="52"/>
      <c r="P22" s="51"/>
      <c r="Q22" s="240">
        <f t="shared" si="0"/>
        <v>0</v>
      </c>
      <c r="R22" s="239"/>
      <c r="S22" s="613"/>
    </row>
    <row r="23" spans="1:19" ht="17.25" customHeight="1">
      <c r="A23" s="555"/>
      <c r="B23" s="558">
        <f>売掛等入金!B32</f>
        <v>7</v>
      </c>
      <c r="C23" s="616">
        <f>簡易収支計画!J61+簡易収支計画!J63</f>
        <v>0</v>
      </c>
      <c r="D23" s="9" t="s">
        <v>56</v>
      </c>
      <c r="E23" s="51"/>
      <c r="F23" s="51"/>
      <c r="G23" s="51"/>
      <c r="H23" s="51">
        <f>ROUND($C23*$E$3/100,0)</f>
        <v>0</v>
      </c>
      <c r="I23" s="51"/>
      <c r="J23" s="51"/>
      <c r="K23" s="51"/>
      <c r="L23" s="51"/>
      <c r="M23" s="51"/>
      <c r="N23" s="52"/>
      <c r="O23" s="52"/>
      <c r="P23" s="51"/>
      <c r="Q23" s="240">
        <f t="shared" si="0"/>
        <v>0</v>
      </c>
      <c r="R23" s="239"/>
      <c r="S23" s="613">
        <f t="shared" ref="S23" si="5">-(C23-SUM(Q23:Q25))</f>
        <v>0</v>
      </c>
    </row>
    <row r="24" spans="1:19" ht="17.25" customHeight="1">
      <c r="A24" s="555"/>
      <c r="B24" s="559"/>
      <c r="C24" s="617"/>
      <c r="D24" s="9" t="s">
        <v>57</v>
      </c>
      <c r="E24" s="51"/>
      <c r="F24" s="51"/>
      <c r="G24" s="51"/>
      <c r="H24" s="51"/>
      <c r="I24" s="51">
        <f>ROUND(IF($G$3=1,($C23-H23)*(1-$I$3/100),0),0)</f>
        <v>0</v>
      </c>
      <c r="J24" s="51">
        <f>ROUND(IF($G$3=2,($C23-H23)*(1-$I$3/100),0),0)</f>
        <v>0</v>
      </c>
      <c r="K24" s="51"/>
      <c r="L24" s="51"/>
      <c r="M24" s="51"/>
      <c r="N24" s="52"/>
      <c r="O24" s="52"/>
      <c r="P24" s="51"/>
      <c r="Q24" s="240">
        <f t="shared" si="0"/>
        <v>0</v>
      </c>
      <c r="R24" s="239"/>
      <c r="S24" s="613"/>
    </row>
    <row r="25" spans="1:19" ht="17.25" customHeight="1">
      <c r="A25" s="555"/>
      <c r="B25" s="560"/>
      <c r="C25" s="618"/>
      <c r="D25" s="9" t="s">
        <v>58</v>
      </c>
      <c r="E25" s="51"/>
      <c r="F25" s="51"/>
      <c r="G25" s="51"/>
      <c r="H25" s="51"/>
      <c r="I25" s="51"/>
      <c r="J25" s="51">
        <f>ROUND(IF($G$3=1,IF($K$3=1,($C23-H23-(I24+J24)),0),0),0)</f>
        <v>0</v>
      </c>
      <c r="K25" s="51">
        <f>ROUND(IF($G$3=1,IF($K$3=2,$C23-H23-(I24+J24),0),IF($K$3=1,$C23-H23-(I24+J24),0)),0)</f>
        <v>0</v>
      </c>
      <c r="L25" s="51">
        <f>ROUND(IF($G$3=1,IF($K$3=3,$C23-H23-(I24+J24),0),IF($K$3=2,$C23-H23-(I24+J24),0)),0)</f>
        <v>0</v>
      </c>
      <c r="M25" s="51">
        <f>ROUND(IF($G$3=2,IF($K$3=3,$C23-H23-(I24+J24),0),0),0)</f>
        <v>0</v>
      </c>
      <c r="N25" s="52"/>
      <c r="O25" s="52"/>
      <c r="P25" s="51"/>
      <c r="Q25" s="240">
        <f t="shared" si="0"/>
        <v>0</v>
      </c>
      <c r="R25" s="239"/>
      <c r="S25" s="613"/>
    </row>
    <row r="26" spans="1:19" ht="17.25" customHeight="1">
      <c r="A26" s="555"/>
      <c r="B26" s="558">
        <f>売掛等入金!B36</f>
        <v>8</v>
      </c>
      <c r="C26" s="616">
        <f>簡易収支計画!K61+簡易収支計画!K63</f>
        <v>0</v>
      </c>
      <c r="D26" s="9" t="s">
        <v>56</v>
      </c>
      <c r="E26" s="51"/>
      <c r="F26" s="51"/>
      <c r="G26" s="51"/>
      <c r="H26" s="51"/>
      <c r="I26" s="51">
        <f>ROUND($C26*$E$3/100,0)</f>
        <v>0</v>
      </c>
      <c r="J26" s="51"/>
      <c r="K26" s="51"/>
      <c r="L26" s="51"/>
      <c r="M26" s="51"/>
      <c r="N26" s="51"/>
      <c r="O26" s="52"/>
      <c r="P26" s="51"/>
      <c r="Q26" s="240">
        <f t="shared" si="0"/>
        <v>0</v>
      </c>
      <c r="R26" s="239"/>
      <c r="S26" s="613">
        <f t="shared" ref="S26" si="6">-(C26-SUM(Q26:Q28))</f>
        <v>0</v>
      </c>
    </row>
    <row r="27" spans="1:19" ht="17.25" customHeight="1">
      <c r="A27" s="555"/>
      <c r="B27" s="559"/>
      <c r="C27" s="617"/>
      <c r="D27" s="9" t="s">
        <v>57</v>
      </c>
      <c r="E27" s="51"/>
      <c r="F27" s="51"/>
      <c r="G27" s="51"/>
      <c r="H27" s="51"/>
      <c r="I27" s="51"/>
      <c r="J27" s="51">
        <f>ROUND(IF($G$3=1,($C26-I26)*(1-$I$3/100),0),0)</f>
        <v>0</v>
      </c>
      <c r="K27" s="51">
        <f>ROUND(IF($G$3=2,($C26-I26)*(1-$I$3/100),0),0)</f>
        <v>0</v>
      </c>
      <c r="L27" s="51"/>
      <c r="M27" s="51"/>
      <c r="N27" s="51"/>
      <c r="O27" s="52"/>
      <c r="P27" s="51"/>
      <c r="Q27" s="240">
        <f t="shared" si="0"/>
        <v>0</v>
      </c>
      <c r="R27" s="239"/>
      <c r="S27" s="613"/>
    </row>
    <row r="28" spans="1:19" ht="17.25" customHeight="1">
      <c r="A28" s="555"/>
      <c r="B28" s="560"/>
      <c r="C28" s="618"/>
      <c r="D28" s="9" t="s">
        <v>58</v>
      </c>
      <c r="E28" s="51"/>
      <c r="F28" s="51"/>
      <c r="G28" s="51"/>
      <c r="H28" s="51"/>
      <c r="I28" s="51"/>
      <c r="J28" s="51"/>
      <c r="K28" s="51">
        <f>ROUND(IF($G$3=1,IF($K$3=1,($C26-I26-(J27+K27)),0),0),0)</f>
        <v>0</v>
      </c>
      <c r="L28" s="51">
        <f>ROUND(IF($G$3=1,IF($K$3=2,$C26-I26-(J27+K27),0),IF($K$3=1,$C26-I26-(J27+K27),0)),0)</f>
        <v>0</v>
      </c>
      <c r="M28" s="51">
        <f>ROUND(IF($G$3=1,IF($K$3=3,$C26-I26-(J27+K27),0),IF($K$3=2,$C26-I26-(J27+K27),0)),0)</f>
        <v>0</v>
      </c>
      <c r="N28" s="51">
        <f>ROUND(IF($G$3=2,IF($K$3=3,$C26-I26-(J27+K27),0),0),0)</f>
        <v>0</v>
      </c>
      <c r="O28" s="52"/>
      <c r="P28" s="51"/>
      <c r="Q28" s="240">
        <f t="shared" si="0"/>
        <v>0</v>
      </c>
      <c r="R28" s="239"/>
      <c r="S28" s="613"/>
    </row>
    <row r="29" spans="1:19" ht="17.25" customHeight="1">
      <c r="A29" s="555"/>
      <c r="B29" s="558">
        <f>売掛等入金!B40</f>
        <v>9</v>
      </c>
      <c r="C29" s="616">
        <f>簡易収支計画!L61+簡易収支計画!L63</f>
        <v>0</v>
      </c>
      <c r="D29" s="9" t="s">
        <v>56</v>
      </c>
      <c r="E29" s="51"/>
      <c r="F29" s="51"/>
      <c r="G29" s="51"/>
      <c r="H29" s="51"/>
      <c r="I29" s="51"/>
      <c r="J29" s="51">
        <f>ROUND($C29*$E$3/100,0)</f>
        <v>0</v>
      </c>
      <c r="K29" s="51"/>
      <c r="L29" s="51"/>
      <c r="M29" s="51"/>
      <c r="N29" s="51"/>
      <c r="O29" s="51"/>
      <c r="P29" s="51"/>
      <c r="Q29" s="240">
        <f t="shared" si="0"/>
        <v>0</v>
      </c>
      <c r="R29" s="239"/>
      <c r="S29" s="613">
        <f t="shared" ref="S29" si="7">-(C29-SUM(Q29:Q31))</f>
        <v>0</v>
      </c>
    </row>
    <row r="30" spans="1:19" ht="17.25" customHeight="1">
      <c r="A30" s="555"/>
      <c r="B30" s="559"/>
      <c r="C30" s="617"/>
      <c r="D30" s="9" t="s">
        <v>57</v>
      </c>
      <c r="E30" s="51"/>
      <c r="F30" s="51"/>
      <c r="G30" s="51"/>
      <c r="H30" s="51"/>
      <c r="I30" s="51"/>
      <c r="J30" s="51"/>
      <c r="K30" s="51">
        <f>ROUND(IF($G$3=1,($C29-J29)*(1-$I$3/100),0),0)</f>
        <v>0</v>
      </c>
      <c r="L30" s="51">
        <f>ROUND(IF($G$3=2,($C29-J29)*(1-$I$3/100),0),0)</f>
        <v>0</v>
      </c>
      <c r="M30" s="51"/>
      <c r="N30" s="51"/>
      <c r="O30" s="51"/>
      <c r="P30" s="51"/>
      <c r="Q30" s="240">
        <f t="shared" si="0"/>
        <v>0</v>
      </c>
      <c r="R30" s="239"/>
      <c r="S30" s="613"/>
    </row>
    <row r="31" spans="1:19" ht="17.25" customHeight="1">
      <c r="A31" s="555"/>
      <c r="B31" s="560"/>
      <c r="C31" s="618"/>
      <c r="D31" s="9" t="s">
        <v>58</v>
      </c>
      <c r="E31" s="51"/>
      <c r="F31" s="51"/>
      <c r="G31" s="51"/>
      <c r="H31" s="51"/>
      <c r="I31" s="51"/>
      <c r="J31" s="51"/>
      <c r="K31" s="51"/>
      <c r="L31" s="51">
        <f>ROUND(IF($G$3=1,IF($K$3=1,($C29-J29-(K30+L30)),0),0),0)</f>
        <v>0</v>
      </c>
      <c r="M31" s="51">
        <f>ROUND(IF($G$3=1,IF($K$3=2,$C29-J29-(K30+L30),0),IF($K$3=1,$C29-J29-(K30+L30),0)),0)</f>
        <v>0</v>
      </c>
      <c r="N31" s="51">
        <f>ROUND(IF($G$3=1,IF($K$3=3,$C29-J29-(K30+L30),0),IF($K$3=2,$C29-J29-(K30+L30),0)),0)</f>
        <v>0</v>
      </c>
      <c r="O31" s="51">
        <f>ROUND(IF($G$3=2,IF($K$3=3,$C29-J29-(K30+L30),0),0),0)</f>
        <v>0</v>
      </c>
      <c r="P31" s="51"/>
      <c r="Q31" s="240">
        <f t="shared" si="0"/>
        <v>0</v>
      </c>
      <c r="R31" s="239"/>
      <c r="S31" s="613"/>
    </row>
    <row r="32" spans="1:19" ht="17.25" customHeight="1">
      <c r="A32" s="555"/>
      <c r="B32" s="558">
        <f>売掛等入金!B44</f>
        <v>10</v>
      </c>
      <c r="C32" s="616">
        <f>簡易収支計画!M61+簡易収支計画!M63</f>
        <v>0</v>
      </c>
      <c r="D32" s="9" t="s">
        <v>56</v>
      </c>
      <c r="E32" s="51"/>
      <c r="F32" s="51"/>
      <c r="G32" s="51"/>
      <c r="H32" s="51"/>
      <c r="I32" s="51"/>
      <c r="J32" s="51"/>
      <c r="K32" s="51">
        <f>ROUND($C32*$E$3/100,0)</f>
        <v>0</v>
      </c>
      <c r="L32" s="51"/>
      <c r="M32" s="51"/>
      <c r="N32" s="51"/>
      <c r="O32" s="51"/>
      <c r="P32" s="51"/>
      <c r="Q32" s="240">
        <f t="shared" si="0"/>
        <v>0</v>
      </c>
      <c r="R32" s="239"/>
      <c r="S32" s="613">
        <f t="shared" ref="S32" si="8">-(C32-SUM(Q32:Q34))</f>
        <v>0</v>
      </c>
    </row>
    <row r="33" spans="1:19" ht="17.25" customHeight="1">
      <c r="A33" s="555"/>
      <c r="B33" s="559"/>
      <c r="C33" s="617"/>
      <c r="D33" s="9" t="s">
        <v>57</v>
      </c>
      <c r="E33" s="51"/>
      <c r="F33" s="51"/>
      <c r="G33" s="51"/>
      <c r="H33" s="51"/>
      <c r="I33" s="51"/>
      <c r="J33" s="51"/>
      <c r="K33" s="51"/>
      <c r="L33" s="51">
        <f>ROUND(IF($G$3=1,($C32-K32)*(1-$I$3/100),0),0)</f>
        <v>0</v>
      </c>
      <c r="M33" s="51">
        <f>ROUND(IF($G$3=2,($C32-K32)*(1-$I$3/100),0),0)</f>
        <v>0</v>
      </c>
      <c r="N33" s="51"/>
      <c r="O33" s="51"/>
      <c r="P33" s="51"/>
      <c r="Q33" s="240">
        <f t="shared" si="0"/>
        <v>0</v>
      </c>
      <c r="R33" s="239"/>
      <c r="S33" s="613"/>
    </row>
    <row r="34" spans="1:19" ht="17.25" customHeight="1">
      <c r="A34" s="555"/>
      <c r="B34" s="560"/>
      <c r="C34" s="618"/>
      <c r="D34" s="9" t="s">
        <v>58</v>
      </c>
      <c r="E34" s="51"/>
      <c r="F34" s="51"/>
      <c r="G34" s="51"/>
      <c r="H34" s="51"/>
      <c r="I34" s="51"/>
      <c r="J34" s="51"/>
      <c r="K34" s="51"/>
      <c r="L34" s="51"/>
      <c r="M34" s="51">
        <f>ROUND(IF($G$3=1,IF($K$3=1,($C32-K32-(L33+M33)),0),0),0)</f>
        <v>0</v>
      </c>
      <c r="N34" s="51">
        <f>ROUND(IF($G$3=1,IF($K$3=2,$C32-K32-(L33+M33),0),IF($K$3=1,$C32-K32-(L33+M33),0)),0)</f>
        <v>0</v>
      </c>
      <c r="O34" s="51">
        <f>ROUND(IF($G$3=1,IF($K$3=3,$C32-K32-(L33+M33),0),IF($K$3=2,$C32-K32-(L33+M33),0)),0)</f>
        <v>0</v>
      </c>
      <c r="P34" s="51">
        <f>ROUND(IF($G$3=2,IF($K$3=3,$C32-K32-(L33+M33),0),0),0)</f>
        <v>0</v>
      </c>
      <c r="Q34" s="240">
        <f t="shared" si="0"/>
        <v>0</v>
      </c>
      <c r="R34" s="239"/>
      <c r="S34" s="613"/>
    </row>
    <row r="35" spans="1:19" ht="17.25" customHeight="1">
      <c r="A35" s="555"/>
      <c r="B35" s="558">
        <f>売掛等入金!B48</f>
        <v>11</v>
      </c>
      <c r="C35" s="616">
        <f>簡易収支計画!N61+簡易収支計画!N63</f>
        <v>0</v>
      </c>
      <c r="D35" s="9" t="s">
        <v>56</v>
      </c>
      <c r="E35" s="51"/>
      <c r="F35" s="51"/>
      <c r="G35" s="51"/>
      <c r="H35" s="51"/>
      <c r="I35" s="51"/>
      <c r="J35" s="51"/>
      <c r="K35" s="51"/>
      <c r="L35" s="51">
        <f>ROUND($C35*$E$3/100,0)</f>
        <v>0</v>
      </c>
      <c r="M35" s="51"/>
      <c r="N35" s="51"/>
      <c r="O35" s="51"/>
      <c r="P35" s="51"/>
      <c r="Q35" s="240">
        <f t="shared" si="0"/>
        <v>0</v>
      </c>
      <c r="R35" s="239"/>
      <c r="S35" s="613">
        <f t="shared" ref="S35" si="9">-(C35-SUM(Q35:Q37))</f>
        <v>0</v>
      </c>
    </row>
    <row r="36" spans="1:19" ht="17.25" customHeight="1">
      <c r="A36" s="555"/>
      <c r="B36" s="559"/>
      <c r="C36" s="617"/>
      <c r="D36" s="9" t="s">
        <v>57</v>
      </c>
      <c r="E36" s="51"/>
      <c r="F36" s="51"/>
      <c r="G36" s="51"/>
      <c r="H36" s="51"/>
      <c r="I36" s="51"/>
      <c r="J36" s="51"/>
      <c r="K36" s="51"/>
      <c r="L36" s="51"/>
      <c r="M36" s="51">
        <f>ROUND(IF($G$3=1,($C35-L35)*(1-$I$3/100),0),0)</f>
        <v>0</v>
      </c>
      <c r="N36" s="51">
        <f>ROUND(IF($G$3=2,($C35-L35)*(1-$I$3/100),0),0)</f>
        <v>0</v>
      </c>
      <c r="O36" s="51"/>
      <c r="P36" s="51"/>
      <c r="Q36" s="240">
        <f t="shared" si="0"/>
        <v>0</v>
      </c>
      <c r="R36" s="239"/>
      <c r="S36" s="613"/>
    </row>
    <row r="37" spans="1:19" ht="17.25" customHeight="1">
      <c r="A37" s="555"/>
      <c r="B37" s="560"/>
      <c r="C37" s="618"/>
      <c r="D37" s="9" t="s">
        <v>58</v>
      </c>
      <c r="E37" s="51"/>
      <c r="F37" s="51"/>
      <c r="G37" s="51"/>
      <c r="H37" s="51"/>
      <c r="I37" s="51"/>
      <c r="J37" s="51"/>
      <c r="K37" s="51"/>
      <c r="L37" s="51"/>
      <c r="M37" s="51"/>
      <c r="N37" s="51">
        <f>ROUND(IF($G$3=1,IF($K$3=1,($C35-L35-(M36+N36)),0),0),0)</f>
        <v>0</v>
      </c>
      <c r="O37" s="51">
        <f>ROUND(IF($G$3=1,IF($K$3=2,$C35-L35-(M36+N36),0),IF($K$3=1,$C35-L35-(M36+N36),0)),0)</f>
        <v>0</v>
      </c>
      <c r="P37" s="51">
        <f>ROUND(IF($G$3=1,IF($K$3=3,$C35-L35-(M36+N36),0),IF($K$3=2,$C35-L35-(M36+N36),0)),0)</f>
        <v>0</v>
      </c>
      <c r="Q37" s="240">
        <f t="shared" si="0"/>
        <v>0</v>
      </c>
      <c r="R37" s="239"/>
      <c r="S37" s="613"/>
    </row>
    <row r="38" spans="1:19" ht="17.25" customHeight="1">
      <c r="A38" s="555"/>
      <c r="B38" s="558">
        <f>売掛等入金!B52</f>
        <v>12</v>
      </c>
      <c r="C38" s="616">
        <f>簡易収支計画!O61+簡易収支計画!O63</f>
        <v>0</v>
      </c>
      <c r="D38" s="9" t="s">
        <v>56</v>
      </c>
      <c r="E38" s="51"/>
      <c r="F38" s="51"/>
      <c r="G38" s="51"/>
      <c r="H38" s="51"/>
      <c r="I38" s="51"/>
      <c r="J38" s="51"/>
      <c r="K38" s="51"/>
      <c r="L38" s="52"/>
      <c r="M38" s="51">
        <f>ROUND($C38*$E$3/100,0)</f>
        <v>0</v>
      </c>
      <c r="N38" s="51"/>
      <c r="O38" s="51"/>
      <c r="P38" s="51"/>
      <c r="Q38" s="240">
        <f t="shared" si="0"/>
        <v>0</v>
      </c>
      <c r="R38" s="239"/>
      <c r="S38" s="613">
        <f t="shared" ref="S38" si="10">-(C38-SUM(Q38:Q40))</f>
        <v>0</v>
      </c>
    </row>
    <row r="39" spans="1:19" ht="17.25" customHeight="1">
      <c r="A39" s="555"/>
      <c r="B39" s="559"/>
      <c r="C39" s="617"/>
      <c r="D39" s="9" t="s">
        <v>57</v>
      </c>
      <c r="E39" s="51"/>
      <c r="F39" s="51"/>
      <c r="G39" s="51"/>
      <c r="H39" s="51"/>
      <c r="I39" s="51"/>
      <c r="J39" s="51"/>
      <c r="K39" s="51"/>
      <c r="L39" s="52"/>
      <c r="M39" s="51"/>
      <c r="N39" s="51">
        <f>ROUND(IF($G$3=1,($C38-M38)*(1-$I$3/100),0),0)</f>
        <v>0</v>
      </c>
      <c r="O39" s="51">
        <f>ROUND(IF($G$3=2,($C38-M38)*(1-$I$3/100),0),0)</f>
        <v>0</v>
      </c>
      <c r="P39" s="51"/>
      <c r="Q39" s="240">
        <f t="shared" si="0"/>
        <v>0</v>
      </c>
      <c r="R39" s="239"/>
      <c r="S39" s="613"/>
    </row>
    <row r="40" spans="1:19" ht="17.25" customHeight="1">
      <c r="A40" s="555"/>
      <c r="B40" s="560"/>
      <c r="C40" s="618"/>
      <c r="D40" s="9" t="s">
        <v>58</v>
      </c>
      <c r="E40" s="51"/>
      <c r="F40" s="51"/>
      <c r="G40" s="51"/>
      <c r="H40" s="51"/>
      <c r="I40" s="51"/>
      <c r="J40" s="51"/>
      <c r="K40" s="51"/>
      <c r="L40" s="52"/>
      <c r="M40" s="51"/>
      <c r="N40" s="51"/>
      <c r="O40" s="51">
        <f>ROUND(IF($G$3=1,IF($K$3=1,($C38-M38-(N39+O39)),0),0),0)</f>
        <v>0</v>
      </c>
      <c r="P40" s="51">
        <f>ROUND(IF($G$3=1,IF($K$3=2,$C38-M38-(N39+O39),0),IF($K$3=1,$C38-M38-(N39+O39),0)),0)</f>
        <v>0</v>
      </c>
      <c r="Q40" s="240">
        <f t="shared" si="0"/>
        <v>0</v>
      </c>
      <c r="R40" s="239"/>
      <c r="S40" s="613"/>
    </row>
    <row r="41" spans="1:19" ht="17.25" customHeight="1">
      <c r="A41" s="555"/>
      <c r="B41" s="558">
        <f>売掛等入金!B56</f>
        <v>1</v>
      </c>
      <c r="C41" s="616">
        <f>簡易収支計画!P61+簡易収支計画!P63</f>
        <v>0</v>
      </c>
      <c r="D41" s="9" t="s">
        <v>56</v>
      </c>
      <c r="E41" s="51"/>
      <c r="F41" s="51"/>
      <c r="G41" s="51"/>
      <c r="H41" s="51"/>
      <c r="I41" s="51"/>
      <c r="J41" s="51"/>
      <c r="K41" s="51"/>
      <c r="L41" s="52"/>
      <c r="M41" s="52"/>
      <c r="N41" s="51">
        <f>ROUND($C41*$E$3/100,0)</f>
        <v>0</v>
      </c>
      <c r="O41" s="51"/>
      <c r="P41" s="51"/>
      <c r="Q41" s="240">
        <f t="shared" si="0"/>
        <v>0</v>
      </c>
      <c r="R41" s="239"/>
      <c r="S41" s="613">
        <f t="shared" ref="S41" si="11">-(C41-SUM(Q41:Q43))</f>
        <v>0</v>
      </c>
    </row>
    <row r="42" spans="1:19" ht="17.25" customHeight="1">
      <c r="A42" s="555"/>
      <c r="B42" s="559"/>
      <c r="C42" s="617"/>
      <c r="D42" s="9" t="s">
        <v>57</v>
      </c>
      <c r="E42" s="51"/>
      <c r="F42" s="51"/>
      <c r="G42" s="51"/>
      <c r="H42" s="51"/>
      <c r="I42" s="51"/>
      <c r="J42" s="51"/>
      <c r="K42" s="51"/>
      <c r="L42" s="52"/>
      <c r="M42" s="52"/>
      <c r="N42" s="51"/>
      <c r="O42" s="51">
        <f>ROUND(IF($G$3=1,($C41-N41)*(1-$I$3/100),0),0)</f>
        <v>0</v>
      </c>
      <c r="P42" s="51">
        <f>ROUND(IF($G$3=2,($C41-N41)*(1-$I$3/100),0),0)</f>
        <v>0</v>
      </c>
      <c r="Q42" s="240">
        <f t="shared" si="0"/>
        <v>0</v>
      </c>
      <c r="R42" s="239"/>
      <c r="S42" s="613"/>
    </row>
    <row r="43" spans="1:19" ht="17.25" customHeight="1">
      <c r="A43" s="555"/>
      <c r="B43" s="560"/>
      <c r="C43" s="618"/>
      <c r="D43" s="9" t="s">
        <v>58</v>
      </c>
      <c r="E43" s="51"/>
      <c r="F43" s="51"/>
      <c r="G43" s="51"/>
      <c r="H43" s="51"/>
      <c r="I43" s="51"/>
      <c r="J43" s="51"/>
      <c r="K43" s="51"/>
      <c r="L43" s="52"/>
      <c r="M43" s="52"/>
      <c r="N43" s="51"/>
      <c r="O43" s="51"/>
      <c r="P43" s="51">
        <f>ROUND(IF($G$3=1,IF($K$3=1,($C41-N41-(O42+P42)),0),0),0)</f>
        <v>0</v>
      </c>
      <c r="Q43" s="240">
        <f t="shared" si="0"/>
        <v>0</v>
      </c>
      <c r="R43" s="239"/>
      <c r="S43" s="613"/>
    </row>
    <row r="44" spans="1:19" ht="17.25" customHeight="1">
      <c r="A44" s="555"/>
      <c r="B44" s="558">
        <f>売掛等入金!B60</f>
        <v>2</v>
      </c>
      <c r="C44" s="616">
        <f>簡易収支計画!Q61+簡易収支計画!Q63</f>
        <v>0</v>
      </c>
      <c r="D44" s="9" t="s">
        <v>56</v>
      </c>
      <c r="E44" s="51"/>
      <c r="F44" s="51"/>
      <c r="G44" s="51"/>
      <c r="H44" s="51"/>
      <c r="I44" s="51"/>
      <c r="J44" s="51"/>
      <c r="K44" s="51"/>
      <c r="L44" s="52"/>
      <c r="M44" s="52"/>
      <c r="N44" s="52"/>
      <c r="O44" s="51">
        <f>ROUND($C44*$E$3/100,0)</f>
        <v>0</v>
      </c>
      <c r="P44" s="51"/>
      <c r="Q44" s="240">
        <f t="shared" si="0"/>
        <v>0</v>
      </c>
      <c r="R44" s="239"/>
      <c r="S44" s="613">
        <f t="shared" ref="S44" si="12">-(C44-SUM(Q44:Q46))</f>
        <v>0</v>
      </c>
    </row>
    <row r="45" spans="1:19" ht="17.25" customHeight="1">
      <c r="A45" s="555"/>
      <c r="B45" s="559"/>
      <c r="C45" s="617"/>
      <c r="D45" s="9" t="s">
        <v>57</v>
      </c>
      <c r="E45" s="51"/>
      <c r="F45" s="51"/>
      <c r="G45" s="51"/>
      <c r="H45" s="51"/>
      <c r="I45" s="51"/>
      <c r="J45" s="51"/>
      <c r="K45" s="51"/>
      <c r="L45" s="52"/>
      <c r="M45" s="52"/>
      <c r="N45" s="52"/>
      <c r="O45" s="51"/>
      <c r="P45" s="51">
        <f>ROUND(IF($G$3=1,($C44-O44)*(1-$I$3/100),0),0)</f>
        <v>0</v>
      </c>
      <c r="Q45" s="240">
        <f t="shared" si="0"/>
        <v>0</v>
      </c>
      <c r="R45" s="239"/>
      <c r="S45" s="613"/>
    </row>
    <row r="46" spans="1:19" ht="17.25" customHeight="1">
      <c r="A46" s="555"/>
      <c r="B46" s="560"/>
      <c r="C46" s="618"/>
      <c r="D46" s="9" t="s">
        <v>58</v>
      </c>
      <c r="E46" s="51"/>
      <c r="F46" s="51"/>
      <c r="G46" s="51"/>
      <c r="H46" s="51"/>
      <c r="I46" s="51"/>
      <c r="J46" s="51"/>
      <c r="K46" s="51"/>
      <c r="L46" s="52"/>
      <c r="M46" s="52"/>
      <c r="N46" s="52"/>
      <c r="O46" s="51"/>
      <c r="P46" s="51"/>
      <c r="Q46" s="240">
        <f t="shared" si="0"/>
        <v>0</v>
      </c>
      <c r="R46" s="239"/>
      <c r="S46" s="613"/>
    </row>
    <row r="47" spans="1:19" ht="17.25" customHeight="1">
      <c r="A47" s="555"/>
      <c r="B47" s="558">
        <f>売掛等入金!B64</f>
        <v>3</v>
      </c>
      <c r="C47" s="616">
        <f>簡易収支計画!R61+簡易収支計画!R63</f>
        <v>0</v>
      </c>
      <c r="D47" s="9" t="s">
        <v>56</v>
      </c>
      <c r="E47" s="51"/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1">
        <f>ROUND($C47*$E$3/100,0)</f>
        <v>0</v>
      </c>
      <c r="Q47" s="240">
        <f t="shared" si="0"/>
        <v>0</v>
      </c>
      <c r="R47" s="239"/>
      <c r="S47" s="613">
        <f t="shared" ref="S47" si="13">-(C47-SUM(Q47:Q49))</f>
        <v>0</v>
      </c>
    </row>
    <row r="48" spans="1:19" ht="17.25" customHeight="1">
      <c r="A48" s="555"/>
      <c r="B48" s="559"/>
      <c r="C48" s="617"/>
      <c r="D48" s="9" t="s">
        <v>57</v>
      </c>
      <c r="E48" s="51"/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1"/>
      <c r="Q48" s="240">
        <f t="shared" si="0"/>
        <v>0</v>
      </c>
      <c r="R48" s="239"/>
      <c r="S48" s="613"/>
    </row>
    <row r="49" spans="1:19" ht="17.25" customHeight="1">
      <c r="A49" s="555"/>
      <c r="B49" s="560"/>
      <c r="C49" s="618"/>
      <c r="D49" s="9" t="s">
        <v>58</v>
      </c>
      <c r="E49" s="51"/>
      <c r="F49" s="51"/>
      <c r="G49" s="51"/>
      <c r="H49" s="51"/>
      <c r="I49" s="51"/>
      <c r="J49" s="51"/>
      <c r="K49" s="51"/>
      <c r="L49" s="52"/>
      <c r="M49" s="52"/>
      <c r="N49" s="52"/>
      <c r="O49" s="52"/>
      <c r="P49" s="51"/>
      <c r="Q49" s="240">
        <f t="shared" si="0"/>
        <v>0</v>
      </c>
      <c r="R49" s="239"/>
      <c r="S49" s="613"/>
    </row>
    <row r="50" spans="1:19" ht="17.25" customHeight="1">
      <c r="A50" s="27"/>
      <c r="B50" s="28"/>
      <c r="C50" s="29"/>
      <c r="D50" s="26" t="s">
        <v>59</v>
      </c>
      <c r="E50" s="53">
        <f>SUM(E8,E11,E14,E17,E20,E23,E26,E29,E32,E35,E38,E41,E44,E47)</f>
        <v>0</v>
      </c>
      <c r="F50" s="53">
        <f t="shared" ref="F50:P50" si="14">SUM(F8,F11,F14,F17,F20,F23,F26,F29,F32,F35,F38,F41,F44,F47)</f>
        <v>0</v>
      </c>
      <c r="G50" s="53">
        <f t="shared" si="14"/>
        <v>0</v>
      </c>
      <c r="H50" s="53">
        <f t="shared" si="14"/>
        <v>0</v>
      </c>
      <c r="I50" s="53">
        <f t="shared" si="14"/>
        <v>0</v>
      </c>
      <c r="J50" s="53">
        <f t="shared" si="14"/>
        <v>0</v>
      </c>
      <c r="K50" s="53">
        <f t="shared" si="14"/>
        <v>0</v>
      </c>
      <c r="L50" s="53">
        <f t="shared" si="14"/>
        <v>0</v>
      </c>
      <c r="M50" s="53">
        <f t="shared" si="14"/>
        <v>0</v>
      </c>
      <c r="N50" s="53">
        <f t="shared" si="14"/>
        <v>0</v>
      </c>
      <c r="O50" s="53">
        <f t="shared" si="14"/>
        <v>0</v>
      </c>
      <c r="P50" s="53">
        <f t="shared" si="14"/>
        <v>0</v>
      </c>
      <c r="Q50" s="240">
        <f>SUM(E50:P50)</f>
        <v>0</v>
      </c>
      <c r="R50" s="240">
        <f>SUM(Q8,Q11,Q14,Q17,Q20,Q23,Q26,Q29,Q32,Q35,Q38,Q41,Q44,Q47)</f>
        <v>0</v>
      </c>
      <c r="S50" s="246">
        <f>SUM(S7:S49)</f>
        <v>0</v>
      </c>
    </row>
    <row r="51" spans="1:19" ht="17.25" customHeight="1">
      <c r="A51" s="27"/>
      <c r="B51" s="28"/>
      <c r="C51" s="29"/>
      <c r="D51" s="26" t="s">
        <v>60</v>
      </c>
      <c r="E51" s="53">
        <f t="shared" ref="E51:P52" si="15">SUM(E9,E12,E15,E18,E21,E24,E27,E30,E33,E36,E39,E42,E45,E48)</f>
        <v>0</v>
      </c>
      <c r="F51" s="53">
        <f t="shared" si="15"/>
        <v>0</v>
      </c>
      <c r="G51" s="53">
        <f t="shared" si="15"/>
        <v>0</v>
      </c>
      <c r="H51" s="53">
        <f t="shared" si="15"/>
        <v>0</v>
      </c>
      <c r="I51" s="53">
        <f t="shared" si="15"/>
        <v>0</v>
      </c>
      <c r="J51" s="53">
        <f t="shared" si="15"/>
        <v>0</v>
      </c>
      <c r="K51" s="53">
        <f t="shared" si="15"/>
        <v>0</v>
      </c>
      <c r="L51" s="53">
        <f t="shared" si="15"/>
        <v>0</v>
      </c>
      <c r="M51" s="53">
        <f t="shared" si="15"/>
        <v>0</v>
      </c>
      <c r="N51" s="53">
        <f t="shared" si="15"/>
        <v>0</v>
      </c>
      <c r="O51" s="53">
        <f t="shared" si="15"/>
        <v>0</v>
      </c>
      <c r="P51" s="53">
        <f t="shared" si="15"/>
        <v>0</v>
      </c>
      <c r="Q51" s="240">
        <f t="shared" ref="Q51:Q52" si="16">SUM(E51:P51)</f>
        <v>0</v>
      </c>
      <c r="R51" s="240">
        <f>SUM(Q9,Q12,Q15,Q18,Q21,Q24,Q27,Q30,Q33,Q36,Q39,Q42,Q45,Q48)</f>
        <v>0</v>
      </c>
      <c r="S51" s="255" t="s">
        <v>207</v>
      </c>
    </row>
    <row r="52" spans="1:19" ht="17.25" customHeight="1">
      <c r="A52" s="34"/>
      <c r="B52" s="35"/>
      <c r="C52" s="35"/>
      <c r="D52" s="26" t="s">
        <v>61</v>
      </c>
      <c r="E52" s="53">
        <f>SUM(E7,E10,E13,E16,E19,E22,E25,E28,E31,E34,E37,E40,E43,E46,E49)</f>
        <v>0</v>
      </c>
      <c r="F52" s="53">
        <f>SUM(F7,F10,F13,F16,F19,F22,F25,F28,F31,F34,F37,F40,F43,F46,F49)</f>
        <v>0</v>
      </c>
      <c r="G52" s="53">
        <f>SUM(G7,G10,G13,G16,G19,G22,G25,G28,G31,G34,G37,G40,G43,G46,G49)</f>
        <v>0</v>
      </c>
      <c r="H52" s="53">
        <f t="shared" si="15"/>
        <v>0</v>
      </c>
      <c r="I52" s="53">
        <f t="shared" si="15"/>
        <v>0</v>
      </c>
      <c r="J52" s="53">
        <f t="shared" si="15"/>
        <v>0</v>
      </c>
      <c r="K52" s="53">
        <f t="shared" si="15"/>
        <v>0</v>
      </c>
      <c r="L52" s="53">
        <f t="shared" si="15"/>
        <v>0</v>
      </c>
      <c r="M52" s="53">
        <f t="shared" si="15"/>
        <v>0</v>
      </c>
      <c r="N52" s="53">
        <f t="shared" si="15"/>
        <v>0</v>
      </c>
      <c r="O52" s="53">
        <f t="shared" si="15"/>
        <v>0</v>
      </c>
      <c r="P52" s="53">
        <f t="shared" si="15"/>
        <v>0</v>
      </c>
      <c r="Q52" s="242">
        <f t="shared" si="16"/>
        <v>0</v>
      </c>
      <c r="R52" s="243">
        <f>SUM(Q7,Q10,Q13,Q16,Q19,Q22,Q25,Q28,Q31,Q34,Q37,Q40,Q43,Q46,Q49)</f>
        <v>0</v>
      </c>
      <c r="S52" s="256">
        <f>SUM(C8:C49)</f>
        <v>0</v>
      </c>
    </row>
    <row r="53" spans="1:19">
      <c r="A53" s="34"/>
      <c r="B53" s="35"/>
      <c r="C53" s="35"/>
      <c r="D53" s="35"/>
      <c r="E53" s="67">
        <f>E6</f>
        <v>4</v>
      </c>
      <c r="F53" s="67">
        <f t="shared" ref="F53:P53" si="17">F6</f>
        <v>5</v>
      </c>
      <c r="G53" s="67">
        <f t="shared" si="17"/>
        <v>6</v>
      </c>
      <c r="H53" s="67">
        <f t="shared" si="17"/>
        <v>7</v>
      </c>
      <c r="I53" s="67">
        <f t="shared" si="17"/>
        <v>8</v>
      </c>
      <c r="J53" s="67">
        <f t="shared" si="17"/>
        <v>9</v>
      </c>
      <c r="K53" s="67">
        <f t="shared" si="17"/>
        <v>10</v>
      </c>
      <c r="L53" s="67">
        <f t="shared" si="17"/>
        <v>11</v>
      </c>
      <c r="M53" s="67">
        <f t="shared" si="17"/>
        <v>12</v>
      </c>
      <c r="N53" s="67">
        <f t="shared" si="17"/>
        <v>1</v>
      </c>
      <c r="O53" s="67">
        <f t="shared" si="17"/>
        <v>2</v>
      </c>
      <c r="P53" s="67">
        <f t="shared" si="17"/>
        <v>3</v>
      </c>
      <c r="Q53" s="253">
        <f>SUM(Q50:Q52)</f>
        <v>0</v>
      </c>
      <c r="R53" s="253">
        <f>SUM(R50:R52)</f>
        <v>0</v>
      </c>
      <c r="S53" s="254">
        <f>S52+S50</f>
        <v>0</v>
      </c>
    </row>
    <row r="54" spans="1:19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9">
      <c r="A55" s="34"/>
      <c r="B55" s="606" t="s">
        <v>97</v>
      </c>
      <c r="C55" s="606"/>
      <c r="D55" s="61"/>
      <c r="E55" s="51">
        <f>ROUND(IF($G$3=1,$C11*(1-$E$3/100)*$I$3/100,$C8*(1-$E$3/100)*$I$3/100),0)</f>
        <v>0</v>
      </c>
      <c r="F55" s="51">
        <f>ROUND(IF($G$3=1,$C14*(1-$E$3/100)*$I$3/100,$C11*(1-$E$3/100)*$I$3/100),0)</f>
        <v>0</v>
      </c>
      <c r="G55" s="51">
        <f>ROUND(IF($G$3=1,$C17*(1-$E$3/100)*$I$3/100,$C14*(1-$E$3/100)*$I$3/100),0)</f>
        <v>0</v>
      </c>
      <c r="H55" s="51">
        <f>ROUND(IF($G$3=1,$C20*(1-$E$3/100)*$I$3/100,$C17*(1-$E$3/100)*$I$3/100),0)</f>
        <v>0</v>
      </c>
      <c r="I55" s="51">
        <f>ROUND(IF($G$3=1,$C23*(1-$E$3/100)*$I$3/100,$C20*(1-$E$3/100)*$I$3/100),0)</f>
        <v>0</v>
      </c>
      <c r="J55" s="51">
        <f>ROUND(IF($G$3=1,$C26*(1-$E$3/100)*$I$3/100,$C23*(1-$E$3/100)*$I$3/100),0)</f>
        <v>0</v>
      </c>
      <c r="K55" s="51">
        <f>ROUND(IF($G$3=1,$C29*(1-$E$3/100)*$I$3/100,$C26*(1-$E$3/100)*$I$3/100),0)</f>
        <v>0</v>
      </c>
      <c r="L55" s="51">
        <f>ROUND(IF($G$3=1,$C32*(1-$E$3/100)*$I$3/100,$C29*(1-$E$3/100)*$I$3/100),0)</f>
        <v>0</v>
      </c>
      <c r="M55" s="51">
        <f>ROUND(IF($G$3=1,$C35*(1-$E$3/100)*$I$3/100,$C32*(1-$E$3/100)*$I$3/100),0)</f>
        <v>0</v>
      </c>
      <c r="N55" s="51">
        <f>ROUND(IF($G$3=1,$C38*(1-$E$3/100)*$I$3/100,$C35*(1-$E$3/100)*$I$3/100),0)</f>
        <v>0</v>
      </c>
      <c r="O55" s="51">
        <f>ROUND(IF($G$3=1,$C41*(1-$E$3/100)*$I$3/100,$C38*(1-$E$3/100)*$I$3/100),0)</f>
        <v>0</v>
      </c>
      <c r="P55" s="59">
        <f>ROUND(IF($G$3=1,$C44*(1-$E$3/100)*$I$3/100,$C41*(1-$E$3/100)*$I$3/100),0)</f>
        <v>0</v>
      </c>
    </row>
    <row r="56" spans="1:19">
      <c r="A56" s="34"/>
      <c r="B56" s="607" t="s">
        <v>98</v>
      </c>
      <c r="C56" s="609"/>
      <c r="D56" s="60">
        <f>SUM(E7:G7)+IF($G$3=1,SUM(E10:H10),0)</f>
        <v>0</v>
      </c>
      <c r="E56" s="60">
        <f>D56+E55-E52</f>
        <v>0</v>
      </c>
      <c r="F56" s="60">
        <f t="shared" ref="F56:P56" si="18">E56+F55-F52</f>
        <v>0</v>
      </c>
      <c r="G56" s="60">
        <f t="shared" si="18"/>
        <v>0</v>
      </c>
      <c r="H56" s="60">
        <f t="shared" si="18"/>
        <v>0</v>
      </c>
      <c r="I56" s="60">
        <f t="shared" si="18"/>
        <v>0</v>
      </c>
      <c r="J56" s="60">
        <f t="shared" si="18"/>
        <v>0</v>
      </c>
      <c r="K56" s="60">
        <f t="shared" si="18"/>
        <v>0</v>
      </c>
      <c r="L56" s="60">
        <f t="shared" si="18"/>
        <v>0</v>
      </c>
      <c r="M56" s="60">
        <f t="shared" si="18"/>
        <v>0</v>
      </c>
      <c r="N56" s="60">
        <f t="shared" si="18"/>
        <v>0</v>
      </c>
      <c r="O56" s="39">
        <f t="shared" si="18"/>
        <v>0</v>
      </c>
      <c r="P56" s="39">
        <f t="shared" si="18"/>
        <v>0</v>
      </c>
    </row>
    <row r="57" spans="1:19">
      <c r="A57" s="35"/>
      <c r="B57" s="35"/>
      <c r="C57" s="605">
        <f>簡易収支計画!F4</f>
        <v>3</v>
      </c>
      <c r="D57" s="605"/>
      <c r="E57" s="68">
        <f>E6</f>
        <v>4</v>
      </c>
      <c r="F57" s="68">
        <f t="shared" ref="F57:P57" si="19">F6</f>
        <v>5</v>
      </c>
      <c r="G57" s="68">
        <f t="shared" si="19"/>
        <v>6</v>
      </c>
      <c r="H57" s="68">
        <f t="shared" si="19"/>
        <v>7</v>
      </c>
      <c r="I57" s="68">
        <f t="shared" si="19"/>
        <v>8</v>
      </c>
      <c r="J57" s="68">
        <f t="shared" si="19"/>
        <v>9</v>
      </c>
      <c r="K57" s="68">
        <f t="shared" si="19"/>
        <v>10</v>
      </c>
      <c r="L57" s="68">
        <f t="shared" si="19"/>
        <v>11</v>
      </c>
      <c r="M57" s="68">
        <f t="shared" si="19"/>
        <v>12</v>
      </c>
      <c r="N57" s="68">
        <f t="shared" si="19"/>
        <v>1</v>
      </c>
      <c r="O57" s="68">
        <f t="shared" si="19"/>
        <v>2</v>
      </c>
      <c r="P57" s="68">
        <f t="shared" si="19"/>
        <v>3</v>
      </c>
    </row>
    <row r="58" spans="1:19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9">
      <c r="A59" s="35"/>
      <c r="B59" s="278"/>
      <c r="C59" s="278"/>
      <c r="D59" s="27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9" ht="14.25">
      <c r="A60" s="35"/>
      <c r="B60" s="279"/>
      <c r="C60" s="281"/>
      <c r="D60" s="281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9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9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9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9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</sheetData>
  <sheetProtection sheet="1" objects="1" scenarios="1" selectLockedCells="1"/>
  <mergeCells count="56">
    <mergeCell ref="C57:D57"/>
    <mergeCell ref="E2:F2"/>
    <mergeCell ref="G2:H2"/>
    <mergeCell ref="I2:J2"/>
    <mergeCell ref="K2:L2"/>
    <mergeCell ref="B7:C7"/>
    <mergeCell ref="B47:B49"/>
    <mergeCell ref="C47:C49"/>
    <mergeCell ref="B38:B40"/>
    <mergeCell ref="C38:C40"/>
    <mergeCell ref="B41:B43"/>
    <mergeCell ref="C41:C43"/>
    <mergeCell ref="B44:B46"/>
    <mergeCell ref="C44:C46"/>
    <mergeCell ref="B55:C55"/>
    <mergeCell ref="B56:C56"/>
    <mergeCell ref="B35:B37"/>
    <mergeCell ref="C35:C37"/>
    <mergeCell ref="C23:C25"/>
    <mergeCell ref="B29:B31"/>
    <mergeCell ref="C29:C31"/>
    <mergeCell ref="B32:B34"/>
    <mergeCell ref="C32:C34"/>
    <mergeCell ref="B26:B28"/>
    <mergeCell ref="C26:C28"/>
    <mergeCell ref="M2:Q2"/>
    <mergeCell ref="N3:P3"/>
    <mergeCell ref="B4:C4"/>
    <mergeCell ref="E5:P5"/>
    <mergeCell ref="A8:A49"/>
    <mergeCell ref="B8:B10"/>
    <mergeCell ref="C8:C10"/>
    <mergeCell ref="B11:B13"/>
    <mergeCell ref="C11:C13"/>
    <mergeCell ref="B14:B16"/>
    <mergeCell ref="C14:C16"/>
    <mergeCell ref="B17:B19"/>
    <mergeCell ref="C17:C19"/>
    <mergeCell ref="B20:B22"/>
    <mergeCell ref="C20:C22"/>
    <mergeCell ref="B23:B25"/>
    <mergeCell ref="S38:S40"/>
    <mergeCell ref="S41:S43"/>
    <mergeCell ref="S44:S46"/>
    <mergeCell ref="S47:S49"/>
    <mergeCell ref="Q6:S6"/>
    <mergeCell ref="S23:S25"/>
    <mergeCell ref="S26:S28"/>
    <mergeCell ref="S29:S31"/>
    <mergeCell ref="S32:S34"/>
    <mergeCell ref="S35:S37"/>
    <mergeCell ref="S8:S10"/>
    <mergeCell ref="S11:S13"/>
    <mergeCell ref="S14:S16"/>
    <mergeCell ref="S17:S19"/>
    <mergeCell ref="S20:S22"/>
  </mergeCells>
  <phoneticPr fontId="1"/>
  <conditionalFormatting sqref="N3:P3">
    <cfRule type="cellIs" dxfId="4" priority="1" operator="between">
      <formula>43586</formula>
      <formula>43830</formula>
    </cfRule>
  </conditionalFormatting>
  <dataValidations count="2">
    <dataValidation type="list" allowBlank="1" showInputMessage="1" showErrorMessage="1" sqref="G3">
      <formula1>"1,2"</formula1>
    </dataValidation>
    <dataValidation type="list" allowBlank="1" showInputMessage="1" showErrorMessage="1" sqref="K3">
      <formula1>"1,2,3"</formula1>
    </dataValidation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82" orientation="landscape" cellComments="asDisplayed" r:id="rId1"/>
  <headerFooter>
    <oddFooter>&amp;L&amp;K04-046➣一般社団法人　広島県中小企業診断協会
   資金繰り表研究会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資金繰り表フォーム</vt:lpstr>
      <vt:lpstr>入力手順</vt:lpstr>
      <vt:lpstr>簡易収支計画</vt:lpstr>
      <vt:lpstr>売掛等入金</vt:lpstr>
      <vt:lpstr>第1企業回収</vt:lpstr>
      <vt:lpstr>第2企業回収</vt:lpstr>
      <vt:lpstr>第3企業回収</vt:lpstr>
      <vt:lpstr>その他企業回収</vt:lpstr>
      <vt:lpstr>買掛等支出</vt:lpstr>
      <vt:lpstr>製造経費支出</vt:lpstr>
      <vt:lpstr>その他経費支出</vt:lpstr>
      <vt:lpstr>長期財務収支</vt:lpstr>
      <vt:lpstr>短期財務収支</vt:lpstr>
      <vt:lpstr>その他企業回収!Print_Area</vt:lpstr>
      <vt:lpstr>その他経費支出!Print_Area</vt:lpstr>
      <vt:lpstr>簡易収支計画!Print_Area</vt:lpstr>
      <vt:lpstr>資金繰り表フォーム!Print_Area</vt:lpstr>
      <vt:lpstr>製造経費支出!Print_Area</vt:lpstr>
      <vt:lpstr>第1企業回収!Print_Area</vt:lpstr>
      <vt:lpstr>第2企業回収!Print_Area</vt:lpstr>
      <vt:lpstr>第3企業回収!Print_Area</vt:lpstr>
      <vt:lpstr>短期財務収支!Print_Area</vt:lpstr>
      <vt:lpstr>長期財務収支!Print_Area</vt:lpstr>
      <vt:lpstr>買掛等支出!Print_Area</vt:lpstr>
      <vt:lpstr>売掛等入金!Print_Area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2015-12-15T12:38:29Z</dcterms:created>
  <dcterms:modified xsi:type="dcterms:W3CDTF">2019-12-23T03:22:49Z</dcterms:modified>
</cp:coreProperties>
</file>